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192.168.5.101\datos\3. ANI\3. CONSORCIO EPSILON 4G\AVANCES SEMANALES\2020\GERENCIAL No. 250\"/>
    </mc:Choice>
  </mc:AlternateContent>
  <xr:revisionPtr revIDLastSave="0" documentId="13_ncr:1_{BF97440E-67D9-4D62-9752-03D8E1464E47}" xr6:coauthVersionLast="45" xr6:coauthVersionMax="45" xr10:uidLastSave="{00000000-0000-0000-0000-000000000000}"/>
  <bookViews>
    <workbookView xWindow="11340" yWindow="1860" windowWidth="15405" windowHeight="13725" tabRatio="842" xr2:uid="{00000000-000D-0000-FFFF-FFFF00000000}"/>
  </bookViews>
  <sheets>
    <sheet name="Formato" sheetId="316" r:id="rId1"/>
    <sheet name="Predial" sheetId="818" r:id="rId2"/>
    <sheet name="Financiero" sheetId="640" r:id="rId3"/>
    <sheet name="Registro fotográfico social" sheetId="814" r:id="rId4"/>
    <sheet name="Registro fotográfico redes" sheetId="703" r:id="rId5"/>
    <sheet name="Registro fotográfico técnico" sheetId="813" r:id="rId6"/>
    <sheet name="Registro fotográfico túnel" sheetId="815" r:id="rId7"/>
    <sheet name="Registro fotográfico puentes" sheetId="816" r:id="rId8"/>
    <sheet name="Registro fotográfico OyM" sheetId="817" r:id="rId9"/>
    <sheet name="Reg fotográfico ambiental UF1y3" sheetId="819" r:id="rId10"/>
    <sheet name="Reg fotográfico ambiental UF2,1" sheetId="8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 localSheetId="9">#REF!</definedName>
    <definedName name="\0" localSheetId="10">#REF!</definedName>
    <definedName name="\0" localSheetId="8">#REF!</definedName>
    <definedName name="\0" localSheetId="7">#REF!</definedName>
    <definedName name="\0" localSheetId="4">#REF!</definedName>
    <definedName name="\0" localSheetId="5">#REF!</definedName>
    <definedName name="\0" localSheetId="6">#REF!</definedName>
    <definedName name="\0">#REF!</definedName>
    <definedName name="\d" localSheetId="10">#REF!</definedName>
    <definedName name="\d" localSheetId="8">#REF!</definedName>
    <definedName name="\d" localSheetId="4">#REF!</definedName>
    <definedName name="\d" localSheetId="5">#REF!</definedName>
    <definedName name="\d" localSheetId="6">#REF!</definedName>
    <definedName name="\d">#REF!</definedName>
    <definedName name="\g" localSheetId="10">#REF!</definedName>
    <definedName name="\g" localSheetId="8">#REF!</definedName>
    <definedName name="\g" localSheetId="4">#REF!</definedName>
    <definedName name="\g" localSheetId="5">#REF!</definedName>
    <definedName name="\g" localSheetId="6">#REF!</definedName>
    <definedName name="\g">#REF!</definedName>
    <definedName name="\m" localSheetId="10">#REF!</definedName>
    <definedName name="\m" localSheetId="4">#REF!</definedName>
    <definedName name="\m" localSheetId="5">#REF!</definedName>
    <definedName name="\m">#REF!</definedName>
    <definedName name="\n" localSheetId="10">#REF!</definedName>
    <definedName name="\n" localSheetId="4">#REF!</definedName>
    <definedName name="\n" localSheetId="5">#REF!</definedName>
    <definedName name="\n">#REF!</definedName>
    <definedName name="\p" localSheetId="10">#REF!</definedName>
    <definedName name="\p" localSheetId="4">#REF!</definedName>
    <definedName name="\p" localSheetId="5">#REF!</definedName>
    <definedName name="\p">#REF!</definedName>
    <definedName name="\w" localSheetId="10">#REF!</definedName>
    <definedName name="\w" localSheetId="4">#REF!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9">[1]DATOS!$I:$I</definedName>
    <definedName name="____________________________gol2" localSheetId="10">[1]DATOS!$I:$I</definedName>
    <definedName name="____________________________gol2" localSheetId="8">[1]DATOS!$I:$I</definedName>
    <definedName name="____________________________gol2" localSheetId="4">[1]DATOS!$I:$I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9">[1]DATOS!$M:$M</definedName>
    <definedName name="____________________________gol3" localSheetId="10">[1]DATOS!$M:$M</definedName>
    <definedName name="____________________________gol3" localSheetId="8">[1]DATOS!$M:$M</definedName>
    <definedName name="____________________________gol3" localSheetId="4">[1]DATOS!$M:$M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9">[1]DATOS!$G:$G</definedName>
    <definedName name="____________________________pes1" localSheetId="10">[1]DATOS!$G:$G</definedName>
    <definedName name="____________________________pes1" localSheetId="8">[1]DATOS!$G:$G</definedName>
    <definedName name="____________________________pes1" localSheetId="4">[1]DATOS!$G:$G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9">[1]DATOS!$V:$V</definedName>
    <definedName name="____________________________pes10" localSheetId="10">[1]DATOS!$V:$V</definedName>
    <definedName name="____________________________pes10" localSheetId="8">[1]DATOS!$V:$V</definedName>
    <definedName name="____________________________pes10" localSheetId="4">[1]DATOS!$V:$V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9">[1]DATOS!$H:$H</definedName>
    <definedName name="____________________________pes2" localSheetId="10">[1]DATOS!$H:$H</definedName>
    <definedName name="____________________________pes2" localSheetId="8">[1]DATOS!$H:$H</definedName>
    <definedName name="____________________________pes2" localSheetId="4">[1]DATOS!$H:$H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9">[1]DATOS!$K:$K</definedName>
    <definedName name="____________________________pes3" localSheetId="10">[1]DATOS!$K:$K</definedName>
    <definedName name="____________________________pes3" localSheetId="8">[1]DATOS!$K:$K</definedName>
    <definedName name="____________________________pes3" localSheetId="4">[1]DATOS!$K:$K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9">[1]DATOS!$L:$L</definedName>
    <definedName name="____________________________pes4" localSheetId="10">[1]DATOS!$L:$L</definedName>
    <definedName name="____________________________pes4" localSheetId="8">[1]DATOS!$L:$L</definedName>
    <definedName name="____________________________pes4" localSheetId="4">[1]DATOS!$L:$L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9">[1]DATOS!$O:$O</definedName>
    <definedName name="____________________________pes5" localSheetId="10">[1]DATOS!$O:$O</definedName>
    <definedName name="____________________________pes5" localSheetId="8">[1]DATOS!$O:$O</definedName>
    <definedName name="____________________________pes5" localSheetId="4">[1]DATOS!$O:$O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9">[1]DATOS!$P:$P</definedName>
    <definedName name="____________________________pes6" localSheetId="10">[1]DATOS!$P:$P</definedName>
    <definedName name="____________________________pes6" localSheetId="8">[1]DATOS!$P:$P</definedName>
    <definedName name="____________________________pes6" localSheetId="4">[1]DATOS!$P:$P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9">[1]DATOS!$R:$R</definedName>
    <definedName name="____________________________pes7" localSheetId="10">[1]DATOS!$R:$R</definedName>
    <definedName name="____________________________pes7" localSheetId="8">[1]DATOS!$R:$R</definedName>
    <definedName name="____________________________pes7" localSheetId="4">[1]DATOS!$R:$R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9">[1]DATOS!$S:$S</definedName>
    <definedName name="____________________________pes8" localSheetId="10">[1]DATOS!$S:$S</definedName>
    <definedName name="____________________________pes8" localSheetId="8">[1]DATOS!$S:$S</definedName>
    <definedName name="____________________________pes8" localSheetId="4">[1]DATOS!$S:$S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9">[1]DATOS!$U:$U</definedName>
    <definedName name="____________________________pes9" localSheetId="10">[1]DATOS!$U:$U</definedName>
    <definedName name="____________________________pes9" localSheetId="8">[1]DATOS!$U:$U</definedName>
    <definedName name="____________________________pes9" localSheetId="4">[1]DATOS!$U:$U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9">[1]DATOS!$I:$I</definedName>
    <definedName name="___________________________gol2" localSheetId="10">[1]DATOS!$I:$I</definedName>
    <definedName name="___________________________gol2" localSheetId="8">[1]DATOS!$I:$I</definedName>
    <definedName name="___________________________gol2" localSheetId="4">[1]DATOS!$I:$I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9">[1]DATOS!$M:$M</definedName>
    <definedName name="___________________________gol3" localSheetId="10">[1]DATOS!$M:$M</definedName>
    <definedName name="___________________________gol3" localSheetId="8">[1]DATOS!$M:$M</definedName>
    <definedName name="___________________________gol3" localSheetId="4">[1]DATOS!$M:$M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9">[1]DATOS!$G:$G</definedName>
    <definedName name="___________________________pes1" localSheetId="10">[1]DATOS!$G:$G</definedName>
    <definedName name="___________________________pes1" localSheetId="8">[1]DATOS!$G:$G</definedName>
    <definedName name="___________________________pes1" localSheetId="4">[1]DATOS!$G:$G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9">[1]DATOS!$V:$V</definedName>
    <definedName name="___________________________pes10" localSheetId="10">[1]DATOS!$V:$V</definedName>
    <definedName name="___________________________pes10" localSheetId="8">[1]DATOS!$V:$V</definedName>
    <definedName name="___________________________pes10" localSheetId="4">[1]DATOS!$V:$V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9">[1]DATOS!$H:$H</definedName>
    <definedName name="___________________________pes2" localSheetId="10">[1]DATOS!$H:$H</definedName>
    <definedName name="___________________________pes2" localSheetId="8">[1]DATOS!$H:$H</definedName>
    <definedName name="___________________________pes2" localSheetId="4">[1]DATOS!$H:$H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9">[1]DATOS!$K:$K</definedName>
    <definedName name="___________________________pes3" localSheetId="10">[1]DATOS!$K:$K</definedName>
    <definedName name="___________________________pes3" localSheetId="8">[1]DATOS!$K:$K</definedName>
    <definedName name="___________________________pes3" localSheetId="4">[1]DATOS!$K:$K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9">[1]DATOS!$L:$L</definedName>
    <definedName name="___________________________pes4" localSheetId="10">[1]DATOS!$L:$L</definedName>
    <definedName name="___________________________pes4" localSheetId="8">[1]DATOS!$L:$L</definedName>
    <definedName name="___________________________pes4" localSheetId="4">[1]DATOS!$L:$L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9">[1]DATOS!$O:$O</definedName>
    <definedName name="___________________________pes5" localSheetId="10">[1]DATOS!$O:$O</definedName>
    <definedName name="___________________________pes5" localSheetId="8">[1]DATOS!$O:$O</definedName>
    <definedName name="___________________________pes5" localSheetId="4">[1]DATOS!$O:$O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9">[1]DATOS!$P:$P</definedName>
    <definedName name="___________________________pes6" localSheetId="10">[1]DATOS!$P:$P</definedName>
    <definedName name="___________________________pes6" localSheetId="8">[1]DATOS!$P:$P</definedName>
    <definedName name="___________________________pes6" localSheetId="4">[1]DATOS!$P:$P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9">[1]DATOS!$R:$R</definedName>
    <definedName name="___________________________pes7" localSheetId="10">[1]DATOS!$R:$R</definedName>
    <definedName name="___________________________pes7" localSheetId="8">[1]DATOS!$R:$R</definedName>
    <definedName name="___________________________pes7" localSheetId="4">[1]DATOS!$R:$R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9">[1]DATOS!$S:$S</definedName>
    <definedName name="___________________________pes8" localSheetId="10">[1]DATOS!$S:$S</definedName>
    <definedName name="___________________________pes8" localSheetId="8">[1]DATOS!$S:$S</definedName>
    <definedName name="___________________________pes8" localSheetId="4">[1]DATOS!$S:$S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9">[1]DATOS!$U:$U</definedName>
    <definedName name="___________________________pes9" localSheetId="10">[1]DATOS!$U:$U</definedName>
    <definedName name="___________________________pes9" localSheetId="8">[1]DATOS!$U:$U</definedName>
    <definedName name="___________________________pes9" localSheetId="4">[1]DATOS!$U:$U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9">[1]DATOS!$I:$I</definedName>
    <definedName name="__________________________gol2" localSheetId="10">[1]DATOS!$I:$I</definedName>
    <definedName name="__________________________gol2" localSheetId="8">[1]DATOS!$I:$I</definedName>
    <definedName name="__________________________gol2" localSheetId="4">[1]DATOS!$I:$I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9">[1]DATOS!$M:$M</definedName>
    <definedName name="__________________________gol3" localSheetId="10">[1]DATOS!$M:$M</definedName>
    <definedName name="__________________________gol3" localSheetId="8">[1]DATOS!$M:$M</definedName>
    <definedName name="__________________________gol3" localSheetId="4">[1]DATOS!$M:$M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9">[1]DATOS!$G:$G</definedName>
    <definedName name="__________________________pes1" localSheetId="10">[1]DATOS!$G:$G</definedName>
    <definedName name="__________________________pes1" localSheetId="8">[1]DATOS!$G:$G</definedName>
    <definedName name="__________________________pes1" localSheetId="4">[1]DATOS!$G:$G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9">[1]DATOS!$V:$V</definedName>
    <definedName name="__________________________pes10" localSheetId="10">[1]DATOS!$V:$V</definedName>
    <definedName name="__________________________pes10" localSheetId="8">[1]DATOS!$V:$V</definedName>
    <definedName name="__________________________pes10" localSheetId="4">[1]DATOS!$V:$V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9">[1]DATOS!$H:$H</definedName>
    <definedName name="__________________________pes2" localSheetId="10">[1]DATOS!$H:$H</definedName>
    <definedName name="__________________________pes2" localSheetId="8">[1]DATOS!$H:$H</definedName>
    <definedName name="__________________________pes2" localSheetId="4">[1]DATOS!$H:$H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9">[1]DATOS!$K:$K</definedName>
    <definedName name="__________________________pes3" localSheetId="10">[1]DATOS!$K:$K</definedName>
    <definedName name="__________________________pes3" localSheetId="8">[1]DATOS!$K:$K</definedName>
    <definedName name="__________________________pes3" localSheetId="4">[1]DATOS!$K:$K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9">[1]DATOS!$L:$L</definedName>
    <definedName name="__________________________pes4" localSheetId="10">[1]DATOS!$L:$L</definedName>
    <definedName name="__________________________pes4" localSheetId="8">[1]DATOS!$L:$L</definedName>
    <definedName name="__________________________pes4" localSheetId="4">[1]DATOS!$L:$L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9">[1]DATOS!$O:$O</definedName>
    <definedName name="__________________________pes5" localSheetId="10">[1]DATOS!$O:$O</definedName>
    <definedName name="__________________________pes5" localSheetId="8">[1]DATOS!$O:$O</definedName>
    <definedName name="__________________________pes5" localSheetId="4">[1]DATOS!$O:$O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9">[1]DATOS!$P:$P</definedName>
    <definedName name="__________________________pes6" localSheetId="10">[1]DATOS!$P:$P</definedName>
    <definedName name="__________________________pes6" localSheetId="8">[1]DATOS!$P:$P</definedName>
    <definedName name="__________________________pes6" localSheetId="4">[1]DATOS!$P:$P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9">[1]DATOS!$R:$R</definedName>
    <definedName name="__________________________pes7" localSheetId="10">[1]DATOS!$R:$R</definedName>
    <definedName name="__________________________pes7" localSheetId="8">[1]DATOS!$R:$R</definedName>
    <definedName name="__________________________pes7" localSheetId="4">[1]DATOS!$R:$R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9">[1]DATOS!$S:$S</definedName>
    <definedName name="__________________________pes8" localSheetId="10">[1]DATOS!$S:$S</definedName>
    <definedName name="__________________________pes8" localSheetId="8">[1]DATOS!$S:$S</definedName>
    <definedName name="__________________________pes8" localSheetId="4">[1]DATOS!$S:$S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9">[1]DATOS!$U:$U</definedName>
    <definedName name="__________________________pes9" localSheetId="10">[1]DATOS!$U:$U</definedName>
    <definedName name="__________________________pes9" localSheetId="8">[1]DATOS!$U:$U</definedName>
    <definedName name="__________________________pes9" localSheetId="4">[1]DATOS!$U:$U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9">[1]DATOS!$I:$I</definedName>
    <definedName name="_________________________gol2" localSheetId="10">[1]DATOS!$I:$I</definedName>
    <definedName name="_________________________gol2" localSheetId="8">[1]DATOS!$I:$I</definedName>
    <definedName name="_________________________gol2" localSheetId="4">[1]DATOS!$I:$I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9">[1]DATOS!$M:$M</definedName>
    <definedName name="_________________________gol3" localSheetId="10">[1]DATOS!$M:$M</definedName>
    <definedName name="_________________________gol3" localSheetId="8">[1]DATOS!$M:$M</definedName>
    <definedName name="_________________________gol3" localSheetId="4">[1]DATOS!$M:$M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9">[1]DATOS!$G:$G</definedName>
    <definedName name="_________________________pes1" localSheetId="10">[1]DATOS!$G:$G</definedName>
    <definedName name="_________________________pes1" localSheetId="8">[1]DATOS!$G:$G</definedName>
    <definedName name="_________________________pes1" localSheetId="4">[1]DATOS!$G:$G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9">[1]DATOS!$V:$V</definedName>
    <definedName name="_________________________pes10" localSheetId="10">[1]DATOS!$V:$V</definedName>
    <definedName name="_________________________pes10" localSheetId="8">[1]DATOS!$V:$V</definedName>
    <definedName name="_________________________pes10" localSheetId="4">[1]DATOS!$V:$V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9">[1]DATOS!$H:$H</definedName>
    <definedName name="_________________________pes2" localSheetId="10">[1]DATOS!$H:$H</definedName>
    <definedName name="_________________________pes2" localSheetId="8">[1]DATOS!$H:$H</definedName>
    <definedName name="_________________________pes2" localSheetId="4">[1]DATOS!$H:$H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9">[1]DATOS!$K:$K</definedName>
    <definedName name="_________________________pes3" localSheetId="10">[1]DATOS!$K:$K</definedName>
    <definedName name="_________________________pes3" localSheetId="8">[1]DATOS!$K:$K</definedName>
    <definedName name="_________________________pes3" localSheetId="4">[1]DATOS!$K:$K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9">[1]DATOS!$L:$L</definedName>
    <definedName name="_________________________pes4" localSheetId="10">[1]DATOS!$L:$L</definedName>
    <definedName name="_________________________pes4" localSheetId="8">[1]DATOS!$L:$L</definedName>
    <definedName name="_________________________pes4" localSheetId="4">[1]DATOS!$L:$L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9">[1]DATOS!$O:$O</definedName>
    <definedName name="_________________________pes5" localSheetId="10">[1]DATOS!$O:$O</definedName>
    <definedName name="_________________________pes5" localSheetId="8">[1]DATOS!$O:$O</definedName>
    <definedName name="_________________________pes5" localSheetId="4">[1]DATOS!$O:$O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9">[1]DATOS!$P:$P</definedName>
    <definedName name="_________________________pes6" localSheetId="10">[1]DATOS!$P:$P</definedName>
    <definedName name="_________________________pes6" localSheetId="8">[1]DATOS!$P:$P</definedName>
    <definedName name="_________________________pes6" localSheetId="4">[1]DATOS!$P:$P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9">[1]DATOS!$R:$R</definedName>
    <definedName name="_________________________pes7" localSheetId="10">[1]DATOS!$R:$R</definedName>
    <definedName name="_________________________pes7" localSheetId="8">[1]DATOS!$R:$R</definedName>
    <definedName name="_________________________pes7" localSheetId="4">[1]DATOS!$R:$R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9">[1]DATOS!$S:$S</definedName>
    <definedName name="_________________________pes8" localSheetId="10">[1]DATOS!$S:$S</definedName>
    <definedName name="_________________________pes8" localSheetId="8">[1]DATOS!$S:$S</definedName>
    <definedName name="_________________________pes8" localSheetId="4">[1]DATOS!$S:$S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9">[1]DATOS!$U:$U</definedName>
    <definedName name="_________________________pes9" localSheetId="10">[1]DATOS!$U:$U</definedName>
    <definedName name="_________________________pes9" localSheetId="8">[1]DATOS!$U:$U</definedName>
    <definedName name="_________________________pes9" localSheetId="4">[1]DATOS!$U:$U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9">[1]DATOS!$I:$I</definedName>
    <definedName name="________________________gol2" localSheetId="10">[1]DATOS!$I:$I</definedName>
    <definedName name="________________________gol2" localSheetId="8">[1]DATOS!$I:$I</definedName>
    <definedName name="________________________gol2" localSheetId="4">[1]DATOS!$I:$I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9">[1]DATOS!$M:$M</definedName>
    <definedName name="________________________gol3" localSheetId="10">[1]DATOS!$M:$M</definedName>
    <definedName name="________________________gol3" localSheetId="8">[1]DATOS!$M:$M</definedName>
    <definedName name="________________________gol3" localSheetId="4">[1]DATOS!$M:$M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9">[1]DATOS!$G:$G</definedName>
    <definedName name="________________________pes1" localSheetId="10">[1]DATOS!$G:$G</definedName>
    <definedName name="________________________pes1" localSheetId="8">[1]DATOS!$G:$G</definedName>
    <definedName name="________________________pes1" localSheetId="4">[1]DATOS!$G:$G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9">[1]DATOS!$V:$V</definedName>
    <definedName name="________________________pes10" localSheetId="10">[1]DATOS!$V:$V</definedName>
    <definedName name="________________________pes10" localSheetId="8">[1]DATOS!$V:$V</definedName>
    <definedName name="________________________pes10" localSheetId="4">[1]DATOS!$V:$V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9">[1]DATOS!$H:$H</definedName>
    <definedName name="________________________pes2" localSheetId="10">[1]DATOS!$H:$H</definedName>
    <definedName name="________________________pes2" localSheetId="8">[1]DATOS!$H:$H</definedName>
    <definedName name="________________________pes2" localSheetId="4">[1]DATOS!$H:$H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9">[1]DATOS!$K:$K</definedName>
    <definedName name="________________________pes3" localSheetId="10">[1]DATOS!$K:$K</definedName>
    <definedName name="________________________pes3" localSheetId="8">[1]DATOS!$K:$K</definedName>
    <definedName name="________________________pes3" localSheetId="4">[1]DATOS!$K:$K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9">[1]DATOS!$L:$L</definedName>
    <definedName name="________________________pes4" localSheetId="10">[1]DATOS!$L:$L</definedName>
    <definedName name="________________________pes4" localSheetId="8">[1]DATOS!$L:$L</definedName>
    <definedName name="________________________pes4" localSheetId="4">[1]DATOS!$L:$L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9">[1]DATOS!$O:$O</definedName>
    <definedName name="________________________pes5" localSheetId="10">[1]DATOS!$O:$O</definedName>
    <definedName name="________________________pes5" localSheetId="8">[1]DATOS!$O:$O</definedName>
    <definedName name="________________________pes5" localSheetId="4">[1]DATOS!$O:$O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9">[1]DATOS!$P:$P</definedName>
    <definedName name="________________________pes6" localSheetId="10">[1]DATOS!$P:$P</definedName>
    <definedName name="________________________pes6" localSheetId="8">[1]DATOS!$P:$P</definedName>
    <definedName name="________________________pes6" localSheetId="4">[1]DATOS!$P:$P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9">[1]DATOS!$R:$R</definedName>
    <definedName name="________________________pes7" localSheetId="10">[1]DATOS!$R:$R</definedName>
    <definedName name="________________________pes7" localSheetId="8">[1]DATOS!$R:$R</definedName>
    <definedName name="________________________pes7" localSheetId="4">[1]DATOS!$R:$R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9">[1]DATOS!$S:$S</definedName>
    <definedName name="________________________pes8" localSheetId="10">[1]DATOS!$S:$S</definedName>
    <definedName name="________________________pes8" localSheetId="8">[1]DATOS!$S:$S</definedName>
    <definedName name="________________________pes8" localSheetId="4">[1]DATOS!$S:$S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9">[1]DATOS!$U:$U</definedName>
    <definedName name="________________________pes9" localSheetId="10">[1]DATOS!$U:$U</definedName>
    <definedName name="________________________pes9" localSheetId="8">[1]DATOS!$U:$U</definedName>
    <definedName name="________________________pes9" localSheetId="4">[1]DATOS!$U:$U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9">[1]DATOS!$I:$I</definedName>
    <definedName name="_______________________gol2" localSheetId="10">[1]DATOS!$I:$I</definedName>
    <definedName name="_______________________gol2" localSheetId="8">[1]DATOS!$I:$I</definedName>
    <definedName name="_______________________gol2" localSheetId="4">[1]DATOS!$I:$I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9">[1]DATOS!$M:$M</definedName>
    <definedName name="_______________________gol3" localSheetId="10">[1]DATOS!$M:$M</definedName>
    <definedName name="_______________________gol3" localSheetId="8">[1]DATOS!$M:$M</definedName>
    <definedName name="_______________________gol3" localSheetId="4">[1]DATOS!$M:$M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9">[1]DATOS!$G:$G</definedName>
    <definedName name="_______________________pes1" localSheetId="10">[1]DATOS!$G:$G</definedName>
    <definedName name="_______________________pes1" localSheetId="8">[1]DATOS!$G:$G</definedName>
    <definedName name="_______________________pes1" localSheetId="4">[1]DATOS!$G:$G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9">[1]DATOS!$V:$V</definedName>
    <definedName name="_______________________pes10" localSheetId="10">[1]DATOS!$V:$V</definedName>
    <definedName name="_______________________pes10" localSheetId="8">[1]DATOS!$V:$V</definedName>
    <definedName name="_______________________pes10" localSheetId="4">[1]DATOS!$V:$V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9">[1]DATOS!$H:$H</definedName>
    <definedName name="_______________________pes2" localSheetId="10">[1]DATOS!$H:$H</definedName>
    <definedName name="_______________________pes2" localSheetId="8">[1]DATOS!$H:$H</definedName>
    <definedName name="_______________________pes2" localSheetId="4">[1]DATOS!$H:$H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9">[1]DATOS!$K:$K</definedName>
    <definedName name="_______________________pes3" localSheetId="10">[1]DATOS!$K:$K</definedName>
    <definedName name="_______________________pes3" localSheetId="8">[1]DATOS!$K:$K</definedName>
    <definedName name="_______________________pes3" localSheetId="4">[1]DATOS!$K:$K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9">[1]DATOS!$L:$L</definedName>
    <definedName name="_______________________pes4" localSheetId="10">[1]DATOS!$L:$L</definedName>
    <definedName name="_______________________pes4" localSheetId="8">[1]DATOS!$L:$L</definedName>
    <definedName name="_______________________pes4" localSheetId="4">[1]DATOS!$L:$L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9">[1]DATOS!$O:$O</definedName>
    <definedName name="_______________________pes5" localSheetId="10">[1]DATOS!$O:$O</definedName>
    <definedName name="_______________________pes5" localSheetId="8">[1]DATOS!$O:$O</definedName>
    <definedName name="_______________________pes5" localSheetId="4">[1]DATOS!$O:$O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9">[1]DATOS!$P:$P</definedName>
    <definedName name="_______________________pes6" localSheetId="10">[1]DATOS!$P:$P</definedName>
    <definedName name="_______________________pes6" localSheetId="8">[1]DATOS!$P:$P</definedName>
    <definedName name="_______________________pes6" localSheetId="4">[1]DATOS!$P:$P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9">[1]DATOS!$R:$R</definedName>
    <definedName name="_______________________pes7" localSheetId="10">[1]DATOS!$R:$R</definedName>
    <definedName name="_______________________pes7" localSheetId="8">[1]DATOS!$R:$R</definedName>
    <definedName name="_______________________pes7" localSheetId="4">[1]DATOS!$R:$R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9">[1]DATOS!$S:$S</definedName>
    <definedName name="_______________________pes8" localSheetId="10">[1]DATOS!$S:$S</definedName>
    <definedName name="_______________________pes8" localSheetId="8">[1]DATOS!$S:$S</definedName>
    <definedName name="_______________________pes8" localSheetId="4">[1]DATOS!$S:$S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9">[1]DATOS!$U:$U</definedName>
    <definedName name="_______________________pes9" localSheetId="10">[1]DATOS!$U:$U</definedName>
    <definedName name="_______________________pes9" localSheetId="8">[1]DATOS!$U:$U</definedName>
    <definedName name="_______________________pes9" localSheetId="4">[1]DATOS!$U:$U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9">[1]DATOS!$I:$I</definedName>
    <definedName name="______________________gol2" localSheetId="10">[1]DATOS!$I:$I</definedName>
    <definedName name="______________________gol2" localSheetId="8">[1]DATOS!$I:$I</definedName>
    <definedName name="______________________gol2" localSheetId="4">[1]DATOS!$I:$I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9">[1]DATOS!$M:$M</definedName>
    <definedName name="______________________gol3" localSheetId="10">[1]DATOS!$M:$M</definedName>
    <definedName name="______________________gol3" localSheetId="8">[1]DATOS!$M:$M</definedName>
    <definedName name="______________________gol3" localSheetId="4">[1]DATOS!$M:$M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9">[1]DATOS!$G:$G</definedName>
    <definedName name="______________________pes1" localSheetId="10">[1]DATOS!$G:$G</definedName>
    <definedName name="______________________pes1" localSheetId="8">[1]DATOS!$G:$G</definedName>
    <definedName name="______________________pes1" localSheetId="4">[1]DATOS!$G:$G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9">[1]DATOS!$V:$V</definedName>
    <definedName name="______________________pes10" localSheetId="10">[1]DATOS!$V:$V</definedName>
    <definedName name="______________________pes10" localSheetId="8">[1]DATOS!$V:$V</definedName>
    <definedName name="______________________pes10" localSheetId="4">[1]DATOS!$V:$V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9">[1]DATOS!$H:$H</definedName>
    <definedName name="______________________pes2" localSheetId="10">[1]DATOS!$H:$H</definedName>
    <definedName name="______________________pes2" localSheetId="8">[1]DATOS!$H:$H</definedName>
    <definedName name="______________________pes2" localSheetId="4">[1]DATOS!$H:$H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9">[1]DATOS!$K:$K</definedName>
    <definedName name="______________________pes3" localSheetId="10">[1]DATOS!$K:$K</definedName>
    <definedName name="______________________pes3" localSheetId="8">[1]DATOS!$K:$K</definedName>
    <definedName name="______________________pes3" localSheetId="4">[1]DATOS!$K:$K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9">[1]DATOS!$L:$L</definedName>
    <definedName name="______________________pes4" localSheetId="10">[1]DATOS!$L:$L</definedName>
    <definedName name="______________________pes4" localSheetId="8">[1]DATOS!$L:$L</definedName>
    <definedName name="______________________pes4" localSheetId="4">[1]DATOS!$L:$L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9">[1]DATOS!$O:$O</definedName>
    <definedName name="______________________pes5" localSheetId="10">[1]DATOS!$O:$O</definedName>
    <definedName name="______________________pes5" localSheetId="8">[1]DATOS!$O:$O</definedName>
    <definedName name="______________________pes5" localSheetId="4">[1]DATOS!$O:$O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9">[1]DATOS!$P:$P</definedName>
    <definedName name="______________________pes6" localSheetId="10">[1]DATOS!$P:$P</definedName>
    <definedName name="______________________pes6" localSheetId="8">[1]DATOS!$P:$P</definedName>
    <definedName name="______________________pes6" localSheetId="4">[1]DATOS!$P:$P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9">[1]DATOS!$R:$R</definedName>
    <definedName name="______________________pes7" localSheetId="10">[1]DATOS!$R:$R</definedName>
    <definedName name="______________________pes7" localSheetId="8">[1]DATOS!$R:$R</definedName>
    <definedName name="______________________pes7" localSheetId="4">[1]DATOS!$R:$R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9">[1]DATOS!$S:$S</definedName>
    <definedName name="______________________pes8" localSheetId="10">[1]DATOS!$S:$S</definedName>
    <definedName name="______________________pes8" localSheetId="8">[1]DATOS!$S:$S</definedName>
    <definedName name="______________________pes8" localSheetId="4">[1]DATOS!$S:$S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9">[1]DATOS!$U:$U</definedName>
    <definedName name="______________________pes9" localSheetId="10">[1]DATOS!$U:$U</definedName>
    <definedName name="______________________pes9" localSheetId="8">[1]DATOS!$U:$U</definedName>
    <definedName name="______________________pes9" localSheetId="4">[1]DATOS!$U:$U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9">[1]DATOS!$I:$I</definedName>
    <definedName name="_____________________gol2" localSheetId="10">[1]DATOS!$I:$I</definedName>
    <definedName name="_____________________gol2" localSheetId="8">[1]DATOS!$I:$I</definedName>
    <definedName name="_____________________gol2" localSheetId="4">[1]DATOS!$I:$I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9">[1]DATOS!$M:$M</definedName>
    <definedName name="_____________________gol3" localSheetId="10">[1]DATOS!$M:$M</definedName>
    <definedName name="_____________________gol3" localSheetId="8">[1]DATOS!$M:$M</definedName>
    <definedName name="_____________________gol3" localSheetId="4">[1]DATOS!$M:$M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9">[1]DATOS!$G:$G</definedName>
    <definedName name="_____________________pes1" localSheetId="10">[1]DATOS!$G:$G</definedName>
    <definedName name="_____________________pes1" localSheetId="8">[1]DATOS!$G:$G</definedName>
    <definedName name="_____________________pes1" localSheetId="4">[1]DATOS!$G:$G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9">[1]DATOS!$V:$V</definedName>
    <definedName name="_____________________pes10" localSheetId="10">[1]DATOS!$V:$V</definedName>
    <definedName name="_____________________pes10" localSheetId="8">[1]DATOS!$V:$V</definedName>
    <definedName name="_____________________pes10" localSheetId="4">[1]DATOS!$V:$V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9">[1]DATOS!$H:$H</definedName>
    <definedName name="_____________________pes2" localSheetId="10">[1]DATOS!$H:$H</definedName>
    <definedName name="_____________________pes2" localSheetId="8">[1]DATOS!$H:$H</definedName>
    <definedName name="_____________________pes2" localSheetId="4">[1]DATOS!$H:$H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9">[1]DATOS!$K:$K</definedName>
    <definedName name="_____________________pes3" localSheetId="10">[1]DATOS!$K:$K</definedName>
    <definedName name="_____________________pes3" localSheetId="8">[1]DATOS!$K:$K</definedName>
    <definedName name="_____________________pes3" localSheetId="4">[1]DATOS!$K:$K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9">[1]DATOS!$L:$L</definedName>
    <definedName name="_____________________pes4" localSheetId="10">[1]DATOS!$L:$L</definedName>
    <definedName name="_____________________pes4" localSheetId="8">[1]DATOS!$L:$L</definedName>
    <definedName name="_____________________pes4" localSheetId="4">[1]DATOS!$L:$L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9">[1]DATOS!$O:$O</definedName>
    <definedName name="_____________________pes5" localSheetId="10">[1]DATOS!$O:$O</definedName>
    <definedName name="_____________________pes5" localSheetId="8">[1]DATOS!$O:$O</definedName>
    <definedName name="_____________________pes5" localSheetId="4">[1]DATOS!$O:$O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9">[1]DATOS!$P:$P</definedName>
    <definedName name="_____________________pes6" localSheetId="10">[1]DATOS!$P:$P</definedName>
    <definedName name="_____________________pes6" localSheetId="8">[1]DATOS!$P:$P</definedName>
    <definedName name="_____________________pes6" localSheetId="4">[1]DATOS!$P:$P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9">[1]DATOS!$R:$R</definedName>
    <definedName name="_____________________pes7" localSheetId="10">[1]DATOS!$R:$R</definedName>
    <definedName name="_____________________pes7" localSheetId="8">[1]DATOS!$R:$R</definedName>
    <definedName name="_____________________pes7" localSheetId="4">[1]DATOS!$R:$R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9">[1]DATOS!$S:$S</definedName>
    <definedName name="_____________________pes8" localSheetId="10">[1]DATOS!$S:$S</definedName>
    <definedName name="_____________________pes8" localSheetId="8">[1]DATOS!$S:$S</definedName>
    <definedName name="_____________________pes8" localSheetId="4">[1]DATOS!$S:$S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9">[1]DATOS!$U:$U</definedName>
    <definedName name="_____________________pes9" localSheetId="10">[1]DATOS!$U:$U</definedName>
    <definedName name="_____________________pes9" localSheetId="8">[1]DATOS!$U:$U</definedName>
    <definedName name="_____________________pes9" localSheetId="4">[1]DATOS!$U:$U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9">[1]DATOS!$I:$I</definedName>
    <definedName name="____________________gol2" localSheetId="10">[1]DATOS!$I:$I</definedName>
    <definedName name="____________________gol2" localSheetId="8">[1]DATOS!$I:$I</definedName>
    <definedName name="____________________gol2" localSheetId="4">[1]DATOS!$I:$I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9">[1]DATOS!$M:$M</definedName>
    <definedName name="____________________gol3" localSheetId="10">[1]DATOS!$M:$M</definedName>
    <definedName name="____________________gol3" localSheetId="8">[1]DATOS!$M:$M</definedName>
    <definedName name="____________________gol3" localSheetId="4">[1]DATOS!$M:$M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9">[1]DATOS!$G:$G</definedName>
    <definedName name="____________________pes1" localSheetId="10">[1]DATOS!$G:$G</definedName>
    <definedName name="____________________pes1" localSheetId="8">[1]DATOS!$G:$G</definedName>
    <definedName name="____________________pes1" localSheetId="4">[1]DATOS!$G:$G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9">[1]DATOS!$V:$V</definedName>
    <definedName name="____________________pes10" localSheetId="10">[1]DATOS!$V:$V</definedName>
    <definedName name="____________________pes10" localSheetId="8">[1]DATOS!$V:$V</definedName>
    <definedName name="____________________pes10" localSheetId="4">[1]DATOS!$V:$V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9">[1]DATOS!$H:$H</definedName>
    <definedName name="____________________pes2" localSheetId="10">[1]DATOS!$H:$H</definedName>
    <definedName name="____________________pes2" localSheetId="8">[1]DATOS!$H:$H</definedName>
    <definedName name="____________________pes2" localSheetId="4">[1]DATOS!$H:$H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9">[1]DATOS!$K:$K</definedName>
    <definedName name="____________________pes3" localSheetId="10">[1]DATOS!$K:$K</definedName>
    <definedName name="____________________pes3" localSheetId="8">[1]DATOS!$K:$K</definedName>
    <definedName name="____________________pes3" localSheetId="4">[1]DATOS!$K:$K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9">[1]DATOS!$L:$L</definedName>
    <definedName name="____________________pes4" localSheetId="10">[1]DATOS!$L:$L</definedName>
    <definedName name="____________________pes4" localSheetId="8">[1]DATOS!$L:$L</definedName>
    <definedName name="____________________pes4" localSheetId="4">[1]DATOS!$L:$L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9">[1]DATOS!$O:$O</definedName>
    <definedName name="____________________pes5" localSheetId="10">[1]DATOS!$O:$O</definedName>
    <definedName name="____________________pes5" localSheetId="8">[1]DATOS!$O:$O</definedName>
    <definedName name="____________________pes5" localSheetId="4">[1]DATOS!$O:$O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9">[1]DATOS!$P:$P</definedName>
    <definedName name="____________________pes6" localSheetId="10">[1]DATOS!$P:$P</definedName>
    <definedName name="____________________pes6" localSheetId="8">[1]DATOS!$P:$P</definedName>
    <definedName name="____________________pes6" localSheetId="4">[1]DATOS!$P:$P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9">[1]DATOS!$R:$R</definedName>
    <definedName name="____________________pes7" localSheetId="10">[1]DATOS!$R:$R</definedName>
    <definedName name="____________________pes7" localSheetId="8">[1]DATOS!$R:$R</definedName>
    <definedName name="____________________pes7" localSheetId="4">[1]DATOS!$R:$R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9">[1]DATOS!$S:$S</definedName>
    <definedName name="____________________pes8" localSheetId="10">[1]DATOS!$S:$S</definedName>
    <definedName name="____________________pes8" localSheetId="8">[1]DATOS!$S:$S</definedName>
    <definedName name="____________________pes8" localSheetId="4">[1]DATOS!$S:$S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9">[1]DATOS!$U:$U</definedName>
    <definedName name="____________________pes9" localSheetId="10">[1]DATOS!$U:$U</definedName>
    <definedName name="____________________pes9" localSheetId="8">[1]DATOS!$U:$U</definedName>
    <definedName name="____________________pes9" localSheetId="4">[1]DATOS!$U:$U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9">[1]DATOS!$I:$I</definedName>
    <definedName name="___________________gol2" localSheetId="10">[1]DATOS!$I:$I</definedName>
    <definedName name="___________________gol2" localSheetId="8">[1]DATOS!$I:$I</definedName>
    <definedName name="___________________gol2" localSheetId="4">[1]DATOS!$I:$I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9">[1]DATOS!$M:$M</definedName>
    <definedName name="___________________gol3" localSheetId="10">[1]DATOS!$M:$M</definedName>
    <definedName name="___________________gol3" localSheetId="8">[1]DATOS!$M:$M</definedName>
    <definedName name="___________________gol3" localSheetId="4">[1]DATOS!$M:$M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9">[1]DATOS!$G:$G</definedName>
    <definedName name="___________________pes1" localSheetId="10">[1]DATOS!$G:$G</definedName>
    <definedName name="___________________pes1" localSheetId="8">[1]DATOS!$G:$G</definedName>
    <definedName name="___________________pes1" localSheetId="4">[1]DATOS!$G:$G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9">[1]DATOS!$V:$V</definedName>
    <definedName name="___________________pes10" localSheetId="10">[1]DATOS!$V:$V</definedName>
    <definedName name="___________________pes10" localSheetId="8">[1]DATOS!$V:$V</definedName>
    <definedName name="___________________pes10" localSheetId="4">[1]DATOS!$V:$V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9">[1]DATOS!$H:$H</definedName>
    <definedName name="___________________pes2" localSheetId="10">[1]DATOS!$H:$H</definedName>
    <definedName name="___________________pes2" localSheetId="8">[1]DATOS!$H:$H</definedName>
    <definedName name="___________________pes2" localSheetId="4">[1]DATOS!$H:$H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9">[1]DATOS!$K:$K</definedName>
    <definedName name="___________________pes3" localSheetId="10">[1]DATOS!$K:$K</definedName>
    <definedName name="___________________pes3" localSheetId="8">[1]DATOS!$K:$K</definedName>
    <definedName name="___________________pes3" localSheetId="4">[1]DATOS!$K:$K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9">[1]DATOS!$L:$L</definedName>
    <definedName name="___________________pes4" localSheetId="10">[1]DATOS!$L:$L</definedName>
    <definedName name="___________________pes4" localSheetId="8">[1]DATOS!$L:$L</definedName>
    <definedName name="___________________pes4" localSheetId="4">[1]DATOS!$L:$L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9">[1]DATOS!$O:$O</definedName>
    <definedName name="___________________pes5" localSheetId="10">[1]DATOS!$O:$O</definedName>
    <definedName name="___________________pes5" localSheetId="8">[1]DATOS!$O:$O</definedName>
    <definedName name="___________________pes5" localSheetId="4">[1]DATOS!$O:$O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9">[1]DATOS!$P:$P</definedName>
    <definedName name="___________________pes6" localSheetId="10">[1]DATOS!$P:$P</definedName>
    <definedName name="___________________pes6" localSheetId="8">[1]DATOS!$P:$P</definedName>
    <definedName name="___________________pes6" localSheetId="4">[1]DATOS!$P:$P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9">[1]DATOS!$R:$R</definedName>
    <definedName name="___________________pes7" localSheetId="10">[1]DATOS!$R:$R</definedName>
    <definedName name="___________________pes7" localSheetId="8">[1]DATOS!$R:$R</definedName>
    <definedName name="___________________pes7" localSheetId="4">[1]DATOS!$R:$R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9">[1]DATOS!$S:$S</definedName>
    <definedName name="___________________pes8" localSheetId="10">[1]DATOS!$S:$S</definedName>
    <definedName name="___________________pes8" localSheetId="8">[1]DATOS!$S:$S</definedName>
    <definedName name="___________________pes8" localSheetId="4">[1]DATOS!$S:$S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9">[1]DATOS!$U:$U</definedName>
    <definedName name="___________________pes9" localSheetId="10">[1]DATOS!$U:$U</definedName>
    <definedName name="___________________pes9" localSheetId="8">[1]DATOS!$U:$U</definedName>
    <definedName name="___________________pes9" localSheetId="4">[1]DATOS!$U:$U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9">#REF!</definedName>
    <definedName name="_____________K1" localSheetId="10">#REF!</definedName>
    <definedName name="_____________K1" localSheetId="8">#REF!</definedName>
    <definedName name="_____________K1" localSheetId="4">#REF!</definedName>
    <definedName name="_____________K1">#REF!</definedName>
    <definedName name="_____________L1" localSheetId="10">#REF!</definedName>
    <definedName name="_____________L1" localSheetId="8">#REF!</definedName>
    <definedName name="_____________L1" localSheetId="4">#REF!</definedName>
    <definedName name="_____________L1">#REF!</definedName>
    <definedName name="_____________L2" localSheetId="10">#REF!</definedName>
    <definedName name="_____________L2" localSheetId="8">#REF!</definedName>
    <definedName name="_____________L2" localSheetId="4">#REF!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9">#REF!</definedName>
    <definedName name="____________K1" localSheetId="10">#REF!</definedName>
    <definedName name="____________K1" localSheetId="8">#REF!</definedName>
    <definedName name="____________K1" localSheetId="4">#REF!</definedName>
    <definedName name="____________K1">#REF!</definedName>
    <definedName name="____________L1" localSheetId="10">#REF!</definedName>
    <definedName name="____________L1" localSheetId="8">#REF!</definedName>
    <definedName name="____________L1" localSheetId="4">#REF!</definedName>
    <definedName name="____________L1">#REF!</definedName>
    <definedName name="____________L2" localSheetId="10">#REF!</definedName>
    <definedName name="____________L2" localSheetId="8">#REF!</definedName>
    <definedName name="____________L2" localSheetId="4">#REF!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9">#REF!</definedName>
    <definedName name="___________a03" localSheetId="10">#REF!</definedName>
    <definedName name="___________a03" localSheetId="8">#REF!</definedName>
    <definedName name="___________a03" localSheetId="4">#REF!</definedName>
    <definedName name="___________a03">#REF!</definedName>
    <definedName name="___________A1" localSheetId="10">#REF!</definedName>
    <definedName name="___________A1" localSheetId="8">#REF!</definedName>
    <definedName name="___________A1" localSheetId="4">#REF!</definedName>
    <definedName name="___________A1">#REF!</definedName>
    <definedName name="___________A25" localSheetId="10">#REF!</definedName>
    <definedName name="___________A25" localSheetId="8">#REF!</definedName>
    <definedName name="___________A25" localSheetId="4">#REF!</definedName>
    <definedName name="___________A25">#REF!</definedName>
    <definedName name="___________CD1" localSheetId="10">#REF!</definedName>
    <definedName name="___________CD1" localSheetId="4">#REF!</definedName>
    <definedName name="___________CD1">#REF!</definedName>
    <definedName name="___________ddd1" localSheetId="10">#REF!</definedName>
    <definedName name="___________ddd1" localSheetId="4">#REF!</definedName>
    <definedName name="___________ddd1">#REF!</definedName>
    <definedName name="___________G2" localSheetId="10">#REF!</definedName>
    <definedName name="___________G2" localSheetId="4">#REF!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9">#REF!</definedName>
    <definedName name="___________JJ1" localSheetId="10">#REF!</definedName>
    <definedName name="___________JJ1" localSheetId="8">#REF!</definedName>
    <definedName name="___________JJ1" localSheetId="4">#REF!</definedName>
    <definedName name="___________JJ1">#REF!</definedName>
    <definedName name="___________K1" localSheetId="10">#REF!</definedName>
    <definedName name="___________K1" localSheetId="8">#REF!</definedName>
    <definedName name="___________K1" localSheetId="4">#REF!</definedName>
    <definedName name="___________K1">#REF!</definedName>
    <definedName name="___________L1" localSheetId="10">#REF!</definedName>
    <definedName name="___________L1" localSheetId="8">#REF!</definedName>
    <definedName name="___________L1" localSheetId="4">#REF!</definedName>
    <definedName name="___________L1">#REF!</definedName>
    <definedName name="___________L2" localSheetId="10">#REF!</definedName>
    <definedName name="___________L2" localSheetId="4">#REF!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9">#REF!</definedName>
    <definedName name="__________K1" localSheetId="10">#REF!</definedName>
    <definedName name="__________K1" localSheetId="8">#REF!</definedName>
    <definedName name="__________K1" localSheetId="4">#REF!</definedName>
    <definedName name="__________K1">#REF!</definedName>
    <definedName name="__________L1" localSheetId="10">#REF!</definedName>
    <definedName name="__________L1" localSheetId="8">#REF!</definedName>
    <definedName name="__________L1" localSheetId="4">#REF!</definedName>
    <definedName name="__________L1">#REF!</definedName>
    <definedName name="__________L2" localSheetId="10">#REF!</definedName>
    <definedName name="__________L2" localSheetId="8">#REF!</definedName>
    <definedName name="__________L2" localSheetId="4">#REF!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9">#REF!</definedName>
    <definedName name="_________a03" localSheetId="10">#REF!</definedName>
    <definedName name="_________a03" localSheetId="8">#REF!</definedName>
    <definedName name="_________a03" localSheetId="4">#REF!</definedName>
    <definedName name="_________a03">#REF!</definedName>
    <definedName name="_________A1" localSheetId="10">#REF!</definedName>
    <definedName name="_________A1" localSheetId="8">#REF!</definedName>
    <definedName name="_________A1" localSheetId="4">#REF!</definedName>
    <definedName name="_________A1">#REF!</definedName>
    <definedName name="_________A25" localSheetId="10">#REF!</definedName>
    <definedName name="_________A25" localSheetId="8">#REF!</definedName>
    <definedName name="_________A25" localSheetId="4">#REF!</definedName>
    <definedName name="_________A25">#REF!</definedName>
    <definedName name="_________CD1" localSheetId="10">#REF!</definedName>
    <definedName name="_________CD1" localSheetId="4">#REF!</definedName>
    <definedName name="_________CD1">#REF!</definedName>
    <definedName name="_________ddd1" localSheetId="10">#REF!</definedName>
    <definedName name="_________ddd1" localSheetId="4">#REF!</definedName>
    <definedName name="_________ddd1">#REF!</definedName>
    <definedName name="_________G2" localSheetId="10">#REF!</definedName>
    <definedName name="_________G2" localSheetId="4">#REF!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9">#REF!</definedName>
    <definedName name="_________JJ1" localSheetId="10">#REF!</definedName>
    <definedName name="_________JJ1" localSheetId="8">#REF!</definedName>
    <definedName name="_________JJ1" localSheetId="4">#REF!</definedName>
    <definedName name="_________JJ1">#REF!</definedName>
    <definedName name="_________K1" localSheetId="10">#REF!</definedName>
    <definedName name="_________K1" localSheetId="8">#REF!</definedName>
    <definedName name="_________K1" localSheetId="4">#REF!</definedName>
    <definedName name="_________K1">#REF!</definedName>
    <definedName name="_________L1" localSheetId="10">#REF!</definedName>
    <definedName name="_________L1" localSheetId="8">#REF!</definedName>
    <definedName name="_________L1" localSheetId="4">#REF!</definedName>
    <definedName name="_________L1">#REF!</definedName>
    <definedName name="_________L2" localSheetId="10">#REF!</definedName>
    <definedName name="_________L2" localSheetId="4">#REF!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9">#REF!</definedName>
    <definedName name="_________vz2" localSheetId="10">#REF!</definedName>
    <definedName name="_________vz2" localSheetId="8">#REF!</definedName>
    <definedName name="_________vz2" localSheetId="4">#REF!</definedName>
    <definedName name="_________vz2">#REF!</definedName>
    <definedName name="________a03" localSheetId="10">#REF!</definedName>
    <definedName name="________a03" localSheetId="8">#REF!</definedName>
    <definedName name="________a03" localSheetId="4">#REF!</definedName>
    <definedName name="________a03">#REF!</definedName>
    <definedName name="________A1" localSheetId="10">#REF!</definedName>
    <definedName name="________A1" localSheetId="8">#REF!</definedName>
    <definedName name="________A1" localSheetId="4">#REF!</definedName>
    <definedName name="________A1">#REF!</definedName>
    <definedName name="________A25" localSheetId="10">#REF!</definedName>
    <definedName name="________A25" localSheetId="4">#REF!</definedName>
    <definedName name="________A25">#REF!</definedName>
    <definedName name="________CD1" localSheetId="10">#REF!</definedName>
    <definedName name="________CD1" localSheetId="4">#REF!</definedName>
    <definedName name="________CD1">#REF!</definedName>
    <definedName name="________ddd1" localSheetId="10">#REF!</definedName>
    <definedName name="________ddd1" localSheetId="4">#REF!</definedName>
    <definedName name="________ddd1">#REF!</definedName>
    <definedName name="________G2" localSheetId="10">#REF!</definedName>
    <definedName name="________G2" localSheetId="4">#REF!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9">#REF!</definedName>
    <definedName name="________JJ1" localSheetId="10">#REF!</definedName>
    <definedName name="________JJ1" localSheetId="8">#REF!</definedName>
    <definedName name="________JJ1" localSheetId="4">#REF!</definedName>
    <definedName name="________JJ1">#REF!</definedName>
    <definedName name="________K1" localSheetId="10">#REF!</definedName>
    <definedName name="________K1" localSheetId="8">#REF!</definedName>
    <definedName name="________K1" localSheetId="4">#REF!</definedName>
    <definedName name="________K1">#REF!</definedName>
    <definedName name="________L1" localSheetId="10">#REF!</definedName>
    <definedName name="________L1" localSheetId="8">#REF!</definedName>
    <definedName name="________L1" localSheetId="4">#REF!</definedName>
    <definedName name="________L1">#REF!</definedName>
    <definedName name="________L2" localSheetId="10">#REF!</definedName>
    <definedName name="________L2" localSheetId="4">#REF!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9">#REF!</definedName>
    <definedName name="________vz2" localSheetId="10">#REF!</definedName>
    <definedName name="________vz2" localSheetId="8">#REF!</definedName>
    <definedName name="________vz2" localSheetId="4">#REF!</definedName>
    <definedName name="________vz2">#REF!</definedName>
    <definedName name="_______a03" localSheetId="10">#REF!</definedName>
    <definedName name="_______a03" localSheetId="8">#REF!</definedName>
    <definedName name="_______a03" localSheetId="4">#REF!</definedName>
    <definedName name="_______a03">#REF!</definedName>
    <definedName name="_______A1" localSheetId="10">#REF!</definedName>
    <definedName name="_______A1" localSheetId="8">#REF!</definedName>
    <definedName name="_______A1" localSheetId="4">#REF!</definedName>
    <definedName name="_______A1">#REF!</definedName>
    <definedName name="_______A25" localSheetId="10">#REF!</definedName>
    <definedName name="_______A25" localSheetId="4">#REF!</definedName>
    <definedName name="_______A25">#REF!</definedName>
    <definedName name="_______CD1" localSheetId="10">#REF!</definedName>
    <definedName name="_______CD1" localSheetId="4">#REF!</definedName>
    <definedName name="_______CD1">#REF!</definedName>
    <definedName name="_______ddd1" localSheetId="10">#REF!</definedName>
    <definedName name="_______ddd1" localSheetId="4">#REF!</definedName>
    <definedName name="_______ddd1">#REF!</definedName>
    <definedName name="_______G2" localSheetId="10">#REF!</definedName>
    <definedName name="_______G2" localSheetId="4">#REF!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9">#REF!</definedName>
    <definedName name="_______JJ1" localSheetId="10">#REF!</definedName>
    <definedName name="_______JJ1" localSheetId="8">#REF!</definedName>
    <definedName name="_______JJ1" localSheetId="4">#REF!</definedName>
    <definedName name="_______JJ1">#REF!</definedName>
    <definedName name="_______K1" localSheetId="10">#REF!</definedName>
    <definedName name="_______K1" localSheetId="8">#REF!</definedName>
    <definedName name="_______K1" localSheetId="7">#REF!</definedName>
    <definedName name="_______K1" localSheetId="4">#REF!</definedName>
    <definedName name="_______K1" localSheetId="5">#REF!</definedName>
    <definedName name="_______K1" localSheetId="6">#REF!</definedName>
    <definedName name="_______K1">#REF!</definedName>
    <definedName name="_______L1" localSheetId="10">#REF!</definedName>
    <definedName name="_______L1" localSheetId="8">#REF!</definedName>
    <definedName name="_______L1" localSheetId="4">#REF!</definedName>
    <definedName name="_______L1" localSheetId="5">#REF!</definedName>
    <definedName name="_______L1" localSheetId="6">#REF!</definedName>
    <definedName name="_______L1">#REF!</definedName>
    <definedName name="_______L2" localSheetId="10">#REF!</definedName>
    <definedName name="_______L2" localSheetId="8">#REF!</definedName>
    <definedName name="_______L2" localSheetId="4">#REF!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9">#REF!</definedName>
    <definedName name="_______vz2" localSheetId="10">#REF!</definedName>
    <definedName name="_______vz2" localSheetId="8">#REF!</definedName>
    <definedName name="_______vz2" localSheetId="4">#REF!</definedName>
    <definedName name="_______vz2">#REF!</definedName>
    <definedName name="______a03" localSheetId="10">#REF!</definedName>
    <definedName name="______a03" localSheetId="8">#REF!</definedName>
    <definedName name="______a03" localSheetId="4">#REF!</definedName>
    <definedName name="______a03">#REF!</definedName>
    <definedName name="______A1" localSheetId="10">#REF!</definedName>
    <definedName name="______A1" localSheetId="8">#REF!</definedName>
    <definedName name="______A1" localSheetId="4">#REF!</definedName>
    <definedName name="______A1">#REF!</definedName>
    <definedName name="______A25" localSheetId="10">#REF!</definedName>
    <definedName name="______A25" localSheetId="4">#REF!</definedName>
    <definedName name="______A25">#REF!</definedName>
    <definedName name="______CD1" localSheetId="10">#REF!</definedName>
    <definedName name="______CD1" localSheetId="4">#REF!</definedName>
    <definedName name="______CD1">#REF!</definedName>
    <definedName name="______ddd1" localSheetId="10">#REF!</definedName>
    <definedName name="______ddd1" localSheetId="4">#REF!</definedName>
    <definedName name="______ddd1">#REF!</definedName>
    <definedName name="______G2" localSheetId="10">#REF!</definedName>
    <definedName name="______G2" localSheetId="4">#REF!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9">#REF!</definedName>
    <definedName name="______JJ1" localSheetId="10">#REF!</definedName>
    <definedName name="______JJ1" localSheetId="8">#REF!</definedName>
    <definedName name="______JJ1" localSheetId="4">#REF!</definedName>
    <definedName name="______JJ1">#REF!</definedName>
    <definedName name="______K1" localSheetId="10">#REF!</definedName>
    <definedName name="______K1" localSheetId="8">#REF!</definedName>
    <definedName name="______K1" localSheetId="4">#REF!</definedName>
    <definedName name="______K1">#REF!</definedName>
    <definedName name="______L1" localSheetId="10">#REF!</definedName>
    <definedName name="______L1" localSheetId="8">#REF!</definedName>
    <definedName name="______L1" localSheetId="4">#REF!</definedName>
    <definedName name="______L1">#REF!</definedName>
    <definedName name="______L2" localSheetId="10">#REF!</definedName>
    <definedName name="______L2" localSheetId="4">#REF!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9">#REF!</definedName>
    <definedName name="______vz2" localSheetId="10">#REF!</definedName>
    <definedName name="______vz2" localSheetId="8">#REF!</definedName>
    <definedName name="______vz2" localSheetId="4">#REF!</definedName>
    <definedName name="______vz2">#REF!</definedName>
    <definedName name="_____a03" localSheetId="10">#REF!</definedName>
    <definedName name="_____a03" localSheetId="8">#REF!</definedName>
    <definedName name="_____a03" localSheetId="4">#REF!</definedName>
    <definedName name="_____a03">#REF!</definedName>
    <definedName name="_____A1" localSheetId="10">#REF!</definedName>
    <definedName name="_____A1" localSheetId="8">#REF!</definedName>
    <definedName name="_____A1" localSheetId="4">#REF!</definedName>
    <definedName name="_____A1">#REF!</definedName>
    <definedName name="_____A25" localSheetId="10">#REF!</definedName>
    <definedName name="_____A25" localSheetId="4">#REF!</definedName>
    <definedName name="_____A25">#REF!</definedName>
    <definedName name="_____CD1" localSheetId="10">#REF!</definedName>
    <definedName name="_____CD1" localSheetId="4">#REF!</definedName>
    <definedName name="_____CD1">#REF!</definedName>
    <definedName name="_____ddd1" localSheetId="10">#REF!</definedName>
    <definedName name="_____ddd1" localSheetId="4">#REF!</definedName>
    <definedName name="_____ddd1">#REF!</definedName>
    <definedName name="_____G2" localSheetId="10">#REF!</definedName>
    <definedName name="_____G2" localSheetId="4">#REF!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9">#REF!</definedName>
    <definedName name="_____JJ1" localSheetId="10">#REF!</definedName>
    <definedName name="_____JJ1" localSheetId="8">#REF!</definedName>
    <definedName name="_____JJ1" localSheetId="4">#REF!</definedName>
    <definedName name="_____JJ1">#REF!</definedName>
    <definedName name="_____K1" localSheetId="10">#REF!</definedName>
    <definedName name="_____K1" localSheetId="8">#REF!</definedName>
    <definedName name="_____K1" localSheetId="7">#REF!</definedName>
    <definedName name="_____K1" localSheetId="4">#REF!</definedName>
    <definedName name="_____K1" localSheetId="5">#REF!</definedName>
    <definedName name="_____K1" localSheetId="6">#REF!</definedName>
    <definedName name="_____K1">#REF!</definedName>
    <definedName name="_____L1" localSheetId="10">#REF!</definedName>
    <definedName name="_____L1" localSheetId="8">#REF!</definedName>
    <definedName name="_____L1" localSheetId="4">#REF!</definedName>
    <definedName name="_____L1" localSheetId="5">#REF!</definedName>
    <definedName name="_____L1" localSheetId="6">#REF!</definedName>
    <definedName name="_____L1">#REF!</definedName>
    <definedName name="_____L2" localSheetId="10">#REF!</definedName>
    <definedName name="_____L2" localSheetId="8">#REF!</definedName>
    <definedName name="_____L2" localSheetId="4">#REF!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9">#REF!</definedName>
    <definedName name="_____vz2" localSheetId="10">#REF!</definedName>
    <definedName name="_____vz2" localSheetId="8">#REF!</definedName>
    <definedName name="_____vz2" localSheetId="4">#REF!</definedName>
    <definedName name="_____vz2">#REF!</definedName>
    <definedName name="____a03" localSheetId="10">#REF!</definedName>
    <definedName name="____a03" localSheetId="8">#REF!</definedName>
    <definedName name="____a03" localSheetId="4">#REF!</definedName>
    <definedName name="____a03">#REF!</definedName>
    <definedName name="____A1" localSheetId="10">#REF!</definedName>
    <definedName name="____A1" localSheetId="8">#REF!</definedName>
    <definedName name="____A1" localSheetId="4">#REF!</definedName>
    <definedName name="____A1">#REF!</definedName>
    <definedName name="____A25" localSheetId="10">#REF!</definedName>
    <definedName name="____A25" localSheetId="4">#REF!</definedName>
    <definedName name="____A25">#REF!</definedName>
    <definedName name="____CD1" localSheetId="10">#REF!</definedName>
    <definedName name="____CD1" localSheetId="4">#REF!</definedName>
    <definedName name="____CD1">#REF!</definedName>
    <definedName name="____ddd1" localSheetId="10">#REF!</definedName>
    <definedName name="____ddd1" localSheetId="4">#REF!</definedName>
    <definedName name="____ddd1">#REF!</definedName>
    <definedName name="____G2" localSheetId="10">#REF!</definedName>
    <definedName name="____G2" localSheetId="4">#REF!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9">#REF!</definedName>
    <definedName name="____JJ1" localSheetId="10">#REF!</definedName>
    <definedName name="____JJ1" localSheetId="8">#REF!</definedName>
    <definedName name="____JJ1" localSheetId="4">#REF!</definedName>
    <definedName name="____JJ1">#REF!</definedName>
    <definedName name="____K1" localSheetId="10">#REF!</definedName>
    <definedName name="____K1" localSheetId="8">#REF!</definedName>
    <definedName name="____K1" localSheetId="7">#REF!</definedName>
    <definedName name="____K1" localSheetId="4">#REF!</definedName>
    <definedName name="____K1" localSheetId="5">#REF!</definedName>
    <definedName name="____K1" localSheetId="6">#REF!</definedName>
    <definedName name="____K1">#REF!</definedName>
    <definedName name="____L1" localSheetId="10">#REF!</definedName>
    <definedName name="____L1" localSheetId="8">#REF!</definedName>
    <definedName name="____L1" localSheetId="4">#REF!</definedName>
    <definedName name="____L1" localSheetId="5">#REF!</definedName>
    <definedName name="____L1" localSheetId="6">#REF!</definedName>
    <definedName name="____L1">#REF!</definedName>
    <definedName name="____L2" localSheetId="10">#REF!</definedName>
    <definedName name="____L2" localSheetId="8">#REF!</definedName>
    <definedName name="____L2" localSheetId="4">#REF!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9">#REF!</definedName>
    <definedName name="____vz2" localSheetId="10">#REF!</definedName>
    <definedName name="____vz2" localSheetId="8">#REF!</definedName>
    <definedName name="____vz2" localSheetId="4">#REF!</definedName>
    <definedName name="____vz2">#REF!</definedName>
    <definedName name="___a03" localSheetId="10">#REF!</definedName>
    <definedName name="___a03" localSheetId="8">#REF!</definedName>
    <definedName name="___a03" localSheetId="4">#REF!</definedName>
    <definedName name="___a03">#REF!</definedName>
    <definedName name="___A1" localSheetId="10">#REF!</definedName>
    <definedName name="___A1" localSheetId="8">#REF!</definedName>
    <definedName name="___A1" localSheetId="4">#REF!</definedName>
    <definedName name="___A1">#REF!</definedName>
    <definedName name="___A25" localSheetId="10">#REF!</definedName>
    <definedName name="___A25" localSheetId="4">#REF!</definedName>
    <definedName name="___A25">#REF!</definedName>
    <definedName name="___CD1" localSheetId="10">#REF!</definedName>
    <definedName name="___CD1" localSheetId="4">#REF!</definedName>
    <definedName name="___CD1">#REF!</definedName>
    <definedName name="___ddd1" localSheetId="10">#REF!</definedName>
    <definedName name="___ddd1" localSheetId="4">#REF!</definedName>
    <definedName name="___ddd1">#REF!</definedName>
    <definedName name="___G2" localSheetId="10">#REF!</definedName>
    <definedName name="___G2" localSheetId="4">#REF!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9">#REF!</definedName>
    <definedName name="___JJ1" localSheetId="10">#REF!</definedName>
    <definedName name="___JJ1" localSheetId="8">#REF!</definedName>
    <definedName name="___JJ1" localSheetId="4">#REF!</definedName>
    <definedName name="___JJ1">#REF!</definedName>
    <definedName name="___K1" localSheetId="10">#REF!</definedName>
    <definedName name="___K1" localSheetId="8">#REF!</definedName>
    <definedName name="___K1" localSheetId="7">#REF!</definedName>
    <definedName name="___K1" localSheetId="4">#REF!</definedName>
    <definedName name="___K1" localSheetId="5">#REF!</definedName>
    <definedName name="___K1" localSheetId="6">#REF!</definedName>
    <definedName name="___K1">#REF!</definedName>
    <definedName name="___L1" localSheetId="10">#REF!</definedName>
    <definedName name="___L1" localSheetId="8">#REF!</definedName>
    <definedName name="___L1" localSheetId="4">#REF!</definedName>
    <definedName name="___L1" localSheetId="5">#REF!</definedName>
    <definedName name="___L1" localSheetId="6">#REF!</definedName>
    <definedName name="___L1">#REF!</definedName>
    <definedName name="___L2" localSheetId="10">#REF!</definedName>
    <definedName name="___L2" localSheetId="8">#REF!</definedName>
    <definedName name="___L2" localSheetId="4">#REF!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9">#REF!</definedName>
    <definedName name="___vz2" localSheetId="10">#REF!</definedName>
    <definedName name="___vz2" localSheetId="8">#REF!</definedName>
    <definedName name="___vz2" localSheetId="4">#REF!</definedName>
    <definedName name="___vz2">#REF!</definedName>
    <definedName name="__a03" localSheetId="10">#REF!</definedName>
    <definedName name="__a03" localSheetId="8">#REF!</definedName>
    <definedName name="__a03" localSheetId="4">#REF!</definedName>
    <definedName name="__a03">#REF!</definedName>
    <definedName name="__A1" localSheetId="10">#REF!</definedName>
    <definedName name="__A1" localSheetId="8">#REF!</definedName>
    <definedName name="__A1" localSheetId="4">#REF!</definedName>
    <definedName name="__A1">#REF!</definedName>
    <definedName name="__A25" localSheetId="10">#REF!</definedName>
    <definedName name="__A25" localSheetId="4">#REF!</definedName>
    <definedName name="__A25">#REF!</definedName>
    <definedName name="__CD1" localSheetId="10">#REF!</definedName>
    <definedName name="__CD1" localSheetId="4">#REF!</definedName>
    <definedName name="__CD1">#REF!</definedName>
    <definedName name="__ddd1" localSheetId="10">#REF!</definedName>
    <definedName name="__ddd1" localSheetId="4">#REF!</definedName>
    <definedName name="__ddd1">#REF!</definedName>
    <definedName name="__G2" localSheetId="10">#REF!</definedName>
    <definedName name="__G2" localSheetId="4">#REF!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9">#REF!</definedName>
    <definedName name="__JJ1" localSheetId="10">#REF!</definedName>
    <definedName name="__JJ1" localSheetId="8">#REF!</definedName>
    <definedName name="__JJ1" localSheetId="4">#REF!</definedName>
    <definedName name="__JJ1">#REF!</definedName>
    <definedName name="__K1" localSheetId="10">#REF!</definedName>
    <definedName name="__K1" localSheetId="8">#REF!</definedName>
    <definedName name="__K1" localSheetId="4">#REF!</definedName>
    <definedName name="__K1">#REF!</definedName>
    <definedName name="__L1" localSheetId="10">#REF!</definedName>
    <definedName name="__L1" localSheetId="8">#REF!</definedName>
    <definedName name="__L1" localSheetId="4">#REF!</definedName>
    <definedName name="__L1">#REF!</definedName>
    <definedName name="__L2" localSheetId="10">#REF!</definedName>
    <definedName name="__L2" localSheetId="4">#REF!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9">#REF!</definedName>
    <definedName name="__vz2" localSheetId="10">#REF!</definedName>
    <definedName name="__vz2" localSheetId="8">#REF!</definedName>
    <definedName name="__vz2" localSheetId="4">#REF!</definedName>
    <definedName name="__vz2">#REF!</definedName>
    <definedName name="_a03" localSheetId="10">#REF!</definedName>
    <definedName name="_a03" localSheetId="8">#REF!</definedName>
    <definedName name="_a03" localSheetId="4">#REF!</definedName>
    <definedName name="_a03">#REF!</definedName>
    <definedName name="_A1" localSheetId="10">#REF!</definedName>
    <definedName name="_A1" localSheetId="8">#REF!</definedName>
    <definedName name="_A1" localSheetId="4">#REF!</definedName>
    <definedName name="_A1">#REF!</definedName>
    <definedName name="_A25" localSheetId="10">#REF!</definedName>
    <definedName name="_A25" localSheetId="4">#REF!</definedName>
    <definedName name="_A25">#REF!</definedName>
    <definedName name="_CD1" localSheetId="10">#REF!</definedName>
    <definedName name="_CD1" localSheetId="4">#REF!</definedName>
    <definedName name="_CD1">#REF!</definedName>
    <definedName name="_ddd1" localSheetId="10">#REF!</definedName>
    <definedName name="_ddd1" localSheetId="4">#REF!</definedName>
    <definedName name="_ddd1">#REF!</definedName>
    <definedName name="_fc" localSheetId="10">#REF!</definedName>
    <definedName name="_fc" localSheetId="8">#REF!</definedName>
    <definedName name="_fc" localSheetId="7">#REF!</definedName>
    <definedName name="_fc" localSheetId="4">#REF!</definedName>
    <definedName name="_fc" localSheetId="5">#REF!</definedName>
    <definedName name="_fc" localSheetId="6">#REF!</definedName>
    <definedName name="_fc">#REF!</definedName>
    <definedName name="_G2" localSheetId="10">#REF!</definedName>
    <definedName name="_G2" localSheetId="4">#REF!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9">#REF!</definedName>
    <definedName name="_JJ1" localSheetId="10">#REF!</definedName>
    <definedName name="_JJ1" localSheetId="8">#REF!</definedName>
    <definedName name="_JJ1" localSheetId="4">#REF!</definedName>
    <definedName name="_JJ1">#REF!</definedName>
    <definedName name="_K1" localSheetId="10">#REF!</definedName>
    <definedName name="_K1" localSheetId="8">#REF!</definedName>
    <definedName name="_K1" localSheetId="7">#REF!</definedName>
    <definedName name="_K1" localSheetId="4">#REF!</definedName>
    <definedName name="_K1" localSheetId="5">#REF!</definedName>
    <definedName name="_K1" localSheetId="6">#REF!</definedName>
    <definedName name="_K1">#REF!</definedName>
    <definedName name="_L1" localSheetId="10">#REF!</definedName>
    <definedName name="_L1" localSheetId="8">#REF!</definedName>
    <definedName name="_L1" localSheetId="4">#REF!</definedName>
    <definedName name="_L1" localSheetId="5">#REF!</definedName>
    <definedName name="_L1" localSheetId="6">#REF!</definedName>
    <definedName name="_L1">#REF!</definedName>
    <definedName name="_L2" localSheetId="10">#REF!</definedName>
    <definedName name="_L2" localSheetId="8">#REF!</definedName>
    <definedName name="_L2" localSheetId="4">#REF!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9" hidden="1">#REF!</definedName>
    <definedName name="_Regression_Out" localSheetId="10" hidden="1">#REF!</definedName>
    <definedName name="_Regression_Out" localSheetId="8" hidden="1">#REF!</definedName>
    <definedName name="_Regression_Out" localSheetId="7" hidden="1">#REF!</definedName>
    <definedName name="_Regression_Out" localSheetId="4" hidden="1">#REF!</definedName>
    <definedName name="_Regression_Out" localSheetId="5" hidden="1">#REF!</definedName>
    <definedName name="_Regression_Out" localSheetId="6" hidden="1">#REF!</definedName>
    <definedName name="_Regression_Out" hidden="1">#REF!</definedName>
    <definedName name="_Regression_X" localSheetId="10" hidden="1">#REF!</definedName>
    <definedName name="_Regression_X" localSheetId="8" hidden="1">#REF!</definedName>
    <definedName name="_Regression_X" localSheetId="4" hidden="1">#REF!</definedName>
    <definedName name="_Regression_X" localSheetId="5" hidden="1">#REF!</definedName>
    <definedName name="_Regression_X" localSheetId="6" hidden="1">#REF!</definedName>
    <definedName name="_Regression_X" hidden="1">#REF!</definedName>
    <definedName name="_Regression_Y" localSheetId="10" hidden="1">#REF!</definedName>
    <definedName name="_Regression_Y" localSheetId="8" hidden="1">#REF!</definedName>
    <definedName name="_Regression_Y" localSheetId="4" hidden="1">#REF!</definedName>
    <definedName name="_Regression_Y" localSheetId="5" hidden="1">#REF!</definedName>
    <definedName name="_Regression_Y" localSheetId="6" hidden="1">#REF!</definedName>
    <definedName name="_Regression_Y" hidden="1">#REF!</definedName>
    <definedName name="_vz2" localSheetId="10">#REF!</definedName>
    <definedName name="_vz2" localSheetId="4">#REF!</definedName>
    <definedName name="_vz2">#REF!</definedName>
    <definedName name="A" localSheetId="10">#REF!</definedName>
    <definedName name="A" localSheetId="4">#REF!</definedName>
    <definedName name="A">#REF!</definedName>
    <definedName name="A_IMPRESIÓN_IM" localSheetId="10">#REF!</definedName>
    <definedName name="A_IMPRESIÓN_IM" localSheetId="4">#REF!</definedName>
    <definedName name="A_IMPRESIÓN_IM" localSheetId="5">#REF!</definedName>
    <definedName name="A_IMPRESIÓN_IM">#REF!</definedName>
    <definedName name="AAA" localSheetId="10">#REF!</definedName>
    <definedName name="AAA" localSheetId="4">#REF!</definedName>
    <definedName name="AAA">#REF!</definedName>
    <definedName name="AAAA" localSheetId="10">#REF!</definedName>
    <definedName name="AAAA" localSheetId="4">#REF!</definedName>
    <definedName name="AAAA">#REF!</definedName>
    <definedName name="AAAAA" localSheetId="10">#REF!</definedName>
    <definedName name="AAAAA" localSheetId="4">#REF!</definedName>
    <definedName name="AAAAA">#REF!</definedName>
    <definedName name="AAAAAA" localSheetId="10">#REF!</definedName>
    <definedName name="AAAAAA" localSheetId="4">#REF!</definedName>
    <definedName name="AAAAAA">#REF!</definedName>
    <definedName name="AAIU" localSheetId="9">'[3]Resumen resul laborat'!$AE$5:$AE$33</definedName>
    <definedName name="AAIU" localSheetId="10">'[3]Resumen resul laborat'!$AE$5:$AE$33</definedName>
    <definedName name="AAIU" localSheetId="8">'[3]Resumen resul laborat'!$AE$5:$AE$33</definedName>
    <definedName name="AAIU" localSheetId="7">'[3]Resumen resul laborat'!$AE$5:$AE$33</definedName>
    <definedName name="AAIU" localSheetId="4">'[3]Resumen resul laborat'!$AE$5:$AE$33</definedName>
    <definedName name="AAIU" localSheetId="5">'[3]Resumen resul laborat'!$AE$5:$AE$33</definedName>
    <definedName name="AAIU" localSheetId="6">'[3]Resumen resul laborat'!$AE$5:$AE$33</definedName>
    <definedName name="AAIU">'[3]Resumen resul laborat'!$AE$5:$AE$33</definedName>
    <definedName name="Acumulado">[4]Datos!$S$3:$S$1912</definedName>
    <definedName name="AIU" localSheetId="9">'[3]Resumen resul laborat'!$AE$5:$AE$34</definedName>
    <definedName name="AIU" localSheetId="10">'[3]Resumen resul laborat'!$AE$5:$AE$34</definedName>
    <definedName name="AIU" localSheetId="8">'[3]Resumen resul laborat'!$AE$5:$AE$34</definedName>
    <definedName name="AIU" localSheetId="7">'[3]Resumen resul laborat'!$AE$5:$AE$34</definedName>
    <definedName name="AIU" localSheetId="4">'[3]Resumen resul laborat'!$AE$5:$AE$34</definedName>
    <definedName name="AIU" localSheetId="5">'[3]Resumen resul laborat'!$AE$5:$AE$34</definedName>
    <definedName name="AIU" localSheetId="6">'[3]Resumen resul laborat'!$AE$5:$AE$34</definedName>
    <definedName name="AIU">'[3]Resumen resul laborat'!$AE$5:$AE$34</definedName>
    <definedName name="alaaa" localSheetId="9">#REF!</definedName>
    <definedName name="alaaa" localSheetId="10">#REF!</definedName>
    <definedName name="alaaa" localSheetId="8">#REF!</definedName>
    <definedName name="alaaa" localSheetId="4">#REF!</definedName>
    <definedName name="alaaa">#REF!</definedName>
    <definedName name="alarg" localSheetId="10">#REF!</definedName>
    <definedName name="alarg" localSheetId="8">#REF!</definedName>
    <definedName name="alarg" localSheetId="4">#REF!</definedName>
    <definedName name="alarg">#REF!</definedName>
    <definedName name="_xlnm.Print_Area" localSheetId="2">Financiero!$B$1:$U$180</definedName>
    <definedName name="_xlnm.Print_Area" localSheetId="1">Predial!$A$1:$I$46</definedName>
    <definedName name="_xlnm.Print_Area" localSheetId="10">'Reg fotográfico ambiental UF2,1'!$B$1:$M$169</definedName>
    <definedName name="_xlnm.Print_Area" localSheetId="8">'Registro fotográfico OyM'!$B$1:$M$101</definedName>
    <definedName name="_xlnm.Print_Area" localSheetId="4">'Registro fotográfico redes'!$B$1:$L$101</definedName>
    <definedName name="_xlnm.Print_Area" localSheetId="5">'Registro fotográfico técnico'!$B$1:$L$104</definedName>
    <definedName name="_xlnm.Print_Area" localSheetId="6">'Registro fotográfico túnel'!$B$1:$L$213</definedName>
    <definedName name="arena" localSheetId="9">#REF!</definedName>
    <definedName name="arena" localSheetId="10">#REF!</definedName>
    <definedName name="arena" localSheetId="8">#REF!</definedName>
    <definedName name="arena" localSheetId="4">#REF!</definedName>
    <definedName name="arena">#REF!</definedName>
    <definedName name="asentamiento" localSheetId="10">#REF!</definedName>
    <definedName name="asentamiento" localSheetId="8">#REF!</definedName>
    <definedName name="asentamiento" localSheetId="7">#REF!</definedName>
    <definedName name="asentamiento" localSheetId="4">#REF!</definedName>
    <definedName name="asentamiento" localSheetId="5">#REF!</definedName>
    <definedName name="asentamiento" localSheetId="6">#REF!</definedName>
    <definedName name="asentamiento">#REF!</definedName>
    <definedName name="BANCO">'[5]Consignaciones CCS'!$D$8:$D$379</definedName>
    <definedName name="bbb" localSheetId="2">[1]DATOS!#REF!</definedName>
    <definedName name="bbb" localSheetId="1">[2]DATOS!#REF!</definedName>
    <definedName name="bbb" localSheetId="9">[1]DATOS!#REF!</definedName>
    <definedName name="bbb" localSheetId="10">[1]DATOS!#REF!</definedName>
    <definedName name="bbb" localSheetId="8">[1]DATOS!#REF!</definedName>
    <definedName name="bbb" localSheetId="7">[1]DATOS!#REF!</definedName>
    <definedName name="bbb" localSheetId="4">[1]DATOS!#REF!</definedName>
    <definedName name="bbb" localSheetId="3">[1]DATOS!#REF!</definedName>
    <definedName name="bbb" localSheetId="5">[1]DATOS!#REF!</definedName>
    <definedName name="bbb">[1]DATOS!#REF!</definedName>
    <definedName name="boor" localSheetId="10" hidden="1">[6]L!#REF!</definedName>
    <definedName name="boor" localSheetId="8" hidden="1">[6]L!#REF!</definedName>
    <definedName name="boor" localSheetId="4" hidden="1">[6]L!#REF!</definedName>
    <definedName name="boor" hidden="1">[6]L!#REF!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9">#REF!</definedName>
    <definedName name="BuiltIn_Print_Titles___0___0___0___0___0" localSheetId="10">#REF!</definedName>
    <definedName name="BuiltIn_Print_Titles___0___0___0___0___0" localSheetId="8">#REF!</definedName>
    <definedName name="BuiltIn_Print_Titles___0___0___0___0___0" localSheetId="7">#REF!</definedName>
    <definedName name="BuiltIn_Print_Titles___0___0___0___0___0" localSheetId="4">#REF!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10">#REF!</definedName>
    <definedName name="C.B.R._USME" localSheetId="8">#REF!</definedName>
    <definedName name="C.B.R._USME" localSheetId="4">#REF!</definedName>
    <definedName name="C.B.R._USME">#REF!</definedName>
    <definedName name="C.B.R_Usme" localSheetId="10">#REF!</definedName>
    <definedName name="C.B.R_Usme" localSheetId="4">#REF!</definedName>
    <definedName name="C.B.R_Usme">#REF!</definedName>
    <definedName name="C_B_R_USME" localSheetId="10">#REF!</definedName>
    <definedName name="C_B_R_USME" localSheetId="4">#REF!</definedName>
    <definedName name="C_B_R_USME">#REF!</definedName>
    <definedName name="CARACTERIZACION" localSheetId="10">#REF!</definedName>
    <definedName name="CARACTERIZACION" localSheetId="4">#REF!</definedName>
    <definedName name="CARACTERIZACION">#REF!</definedName>
    <definedName name="CARAS" localSheetId="10">#REF!</definedName>
    <definedName name="CARAS" localSheetId="4">#REF!</definedName>
    <definedName name="CARAS">#REF!</definedName>
    <definedName name="CARASF2" localSheetId="10">#REF!</definedName>
    <definedName name="CARASF2" localSheetId="4">#REF!</definedName>
    <definedName name="CARASF2">#REF!</definedName>
    <definedName name="CARLOS" localSheetId="10">#REF!</definedName>
    <definedName name="CARLOS" localSheetId="4">#REF!</definedName>
    <definedName name="CARLOS">#REF!</definedName>
    <definedName name="CARSF1" localSheetId="10">#REF!</definedName>
    <definedName name="CARSF1" localSheetId="4">#REF!</definedName>
    <definedName name="CARSF1">#REF!</definedName>
    <definedName name="CARSF2" localSheetId="10">#REF!</definedName>
    <definedName name="CARSF2" localSheetId="4">#REF!</definedName>
    <definedName name="CARSF2">#REF!</definedName>
    <definedName name="CARSF3" localSheetId="10">#REF!</definedName>
    <definedName name="CARSF3" localSheetId="4">#REF!</definedName>
    <definedName name="CARSF3">#REF!</definedName>
    <definedName name="Cimiento">[7]Hoja2!$C$9:$C$11</definedName>
    <definedName name="Clasificacion" localSheetId="10">[8]!Clasificacion</definedName>
    <definedName name="Clasificacion" localSheetId="4">[8]!Clasificacion</definedName>
    <definedName name="Clasificacion">[8]!Clasificacion</definedName>
    <definedName name="CLASIFICACION1" localSheetId="9">#REF!</definedName>
    <definedName name="CLASIFICACION1" localSheetId="10">#REF!</definedName>
    <definedName name="CLASIFICACION1" localSheetId="8">#REF!</definedName>
    <definedName name="CLASIFICACION1" localSheetId="4">#REF!</definedName>
    <definedName name="CLASIFICACION1">#REF!</definedName>
    <definedName name="CLASIFICACION2" localSheetId="10">#REF!</definedName>
    <definedName name="CLASIFICACION2" localSheetId="8">#REF!</definedName>
    <definedName name="CLASIFICACION2" localSheetId="4">#REF!</definedName>
    <definedName name="CLASIFICACION2">#REF!</definedName>
    <definedName name="CONCEPTO">'[5]Consignaciones CCS'!$G$8:$G$379</definedName>
    <definedName name="COTA" localSheetId="9">#REF!</definedName>
    <definedName name="COTA" localSheetId="10">#REF!</definedName>
    <definedName name="COTA" localSheetId="8">#REF!</definedName>
    <definedName name="COTA" localSheetId="4">#REF!</definedName>
    <definedName name="COTA">#REF!</definedName>
    <definedName name="CUA" localSheetId="10">#REF!</definedName>
    <definedName name="CUA" localSheetId="8">#REF!</definedName>
    <definedName name="CUA" localSheetId="7">#REF!</definedName>
    <definedName name="CUA" localSheetId="4">#REF!</definedName>
    <definedName name="CUA" localSheetId="5">#REF!</definedName>
    <definedName name="CUA" localSheetId="6">#REF!</definedName>
    <definedName name="CUA">#REF!</definedName>
    <definedName name="CUADR1" localSheetId="10">#REF!</definedName>
    <definedName name="CUADR1" localSheetId="4">#REF!</definedName>
    <definedName name="CUADR1">#REF!</definedName>
    <definedName name="CUADRO" localSheetId="10">#REF!</definedName>
    <definedName name="CUADRO" localSheetId="8">#REF!</definedName>
    <definedName name="CUADRO" localSheetId="4">#REF!</definedName>
    <definedName name="CUADRO" localSheetId="5">#REF!</definedName>
    <definedName name="CUADRO" localSheetId="6">#REF!</definedName>
    <definedName name="CUADRO">#REF!</definedName>
    <definedName name="CVBBB" localSheetId="10">#REF!</definedName>
    <definedName name="CVBBB" localSheetId="4">#REF!</definedName>
    <definedName name="CVBBB">#REF!</definedName>
    <definedName name="D" localSheetId="10">#REF!</definedName>
    <definedName name="D" localSheetId="8">#REF!</definedName>
    <definedName name="D" localSheetId="4">#REF!</definedName>
    <definedName name="D" localSheetId="5">#REF!</definedName>
    <definedName name="D" localSheetId="6">#REF!</definedName>
    <definedName name="D">#REF!</definedName>
    <definedName name="Datos" localSheetId="10">#REF!</definedName>
    <definedName name="Datos" localSheetId="4">#REF!</definedName>
    <definedName name="Datos" localSheetId="5">#REF!</definedName>
    <definedName name="Datos">#REF!</definedName>
    <definedName name="dddd" localSheetId="10">#REF!</definedName>
    <definedName name="dddd" localSheetId="4">#REF!</definedName>
    <definedName name="dddd">#REF!</definedName>
    <definedName name="DEPARTAMENTO" localSheetId="10">#REF!</definedName>
    <definedName name="DEPARTAMENTO" localSheetId="4">#REF!</definedName>
    <definedName name="DEPARTAMENTO" localSheetId="5">#REF!</definedName>
    <definedName name="DEPARTAMENTO">#REF!</definedName>
    <definedName name="DEPARTAMENTO1" localSheetId="10">#REF!</definedName>
    <definedName name="DEPARTAMENTO1" localSheetId="4">#REF!</definedName>
    <definedName name="DEPARTAMENTO1" localSheetId="5">#REF!</definedName>
    <definedName name="DEPARTAMENTO1">#REF!</definedName>
    <definedName name="desc" localSheetId="1">[2]DATOS!$C$1:$C$65536</definedName>
    <definedName name="desc">[1]DATOS!$C$1:$C$65536</definedName>
    <definedName name="Descripcion">[4]Datos!$B$3:$B$16384</definedName>
    <definedName name="dgdgdg" localSheetId="9">#REF!</definedName>
    <definedName name="dgdgdg" localSheetId="10">#REF!</definedName>
    <definedName name="dgdgdg" localSheetId="8">#REF!</definedName>
    <definedName name="dgdgdg" localSheetId="4">#REF!</definedName>
    <definedName name="dgdgdg">#REF!</definedName>
    <definedName name="dgdgfe" localSheetId="10">#REF!</definedName>
    <definedName name="dgdgfe" localSheetId="8">#REF!</definedName>
    <definedName name="dgdgfe" localSheetId="4">#REF!</definedName>
    <definedName name="dgdgfe">#REF!</definedName>
    <definedName name="DIANA" localSheetId="10">#REF!</definedName>
    <definedName name="DIANA" localSheetId="8">#REF!</definedName>
    <definedName name="DIANA" localSheetId="4">#REF!</definedName>
    <definedName name="DIANA">#REF!</definedName>
    <definedName name="DISEÑOMARSHALL" localSheetId="10">#REF!</definedName>
    <definedName name="DISEÑOMARSHALL" localSheetId="4">#REF!</definedName>
    <definedName name="DISEÑOMARSHALL">#REF!</definedName>
    <definedName name="DIVISION">#N/A</definedName>
    <definedName name="DLKFK" localSheetId="9">#REF!</definedName>
    <definedName name="DLKFK" localSheetId="10">#REF!</definedName>
    <definedName name="DLKFK" localSheetId="8">#REF!</definedName>
    <definedName name="DLKFK" localSheetId="7">#REF!</definedName>
    <definedName name="DLKFK" localSheetId="4">#REF!</definedName>
    <definedName name="DLKFK" localSheetId="5">#REF!</definedName>
    <definedName name="DLKFK" localSheetId="6">#REF!</definedName>
    <definedName name="DLKFK">#REF!</definedName>
    <definedName name="ENE">#N/A</definedName>
    <definedName name="enero" localSheetId="2">[1]DATOS!#REF!</definedName>
    <definedName name="enero" localSheetId="10">[1]DATOS!#REF!</definedName>
    <definedName name="enero" localSheetId="8">[1]DATOS!#REF!</definedName>
    <definedName name="enero" localSheetId="7">[1]DATOS!#REF!</definedName>
    <definedName name="enero" localSheetId="4">[1]DATOS!#REF!</definedName>
    <definedName name="enero">[1]DATOS!#REF!</definedName>
    <definedName name="EQUIV" localSheetId="9">#REF!</definedName>
    <definedName name="EQUIV" localSheetId="10">#REF!</definedName>
    <definedName name="EQUIV" localSheetId="8">#REF!</definedName>
    <definedName name="EQUIV" localSheetId="4">#REF!</definedName>
    <definedName name="EQUIV">#REF!</definedName>
    <definedName name="Estabilidad" localSheetId="10">#REF!</definedName>
    <definedName name="Estabilidad" localSheetId="8">#REF!</definedName>
    <definedName name="Estabilidad" localSheetId="4">#REF!</definedName>
    <definedName name="Estabilidad">#REF!</definedName>
    <definedName name="Estabilidad2" localSheetId="10">#REF!</definedName>
    <definedName name="Estabilidad2" localSheetId="8">#REF!</definedName>
    <definedName name="Estabilidad2" localSheetId="4">#REF!</definedName>
    <definedName name="Estabilidad2">#REF!</definedName>
    <definedName name="Estabilidad3" localSheetId="10">#REF!</definedName>
    <definedName name="Estabilidad3" localSheetId="4">#REF!</definedName>
    <definedName name="Estabilidad3">#REF!</definedName>
    <definedName name="ESTACION">'[5]Consignaciones CCS'!$A$8:$A$379</definedName>
    <definedName name="extracciom" localSheetId="9">#REF!</definedName>
    <definedName name="extracciom" localSheetId="10">#REF!</definedName>
    <definedName name="extracciom" localSheetId="8">#REF!</definedName>
    <definedName name="extracciom" localSheetId="7">#REF!</definedName>
    <definedName name="extracciom" localSheetId="4">#REF!</definedName>
    <definedName name="extracciom" localSheetId="5">#REF!</definedName>
    <definedName name="extracciom" localSheetId="6">#REF!</definedName>
    <definedName name="extracciom">#REF!</definedName>
    <definedName name="FacCorec2" localSheetId="10">#REF!</definedName>
    <definedName name="FacCorec2" localSheetId="8">#REF!</definedName>
    <definedName name="FacCorec2" localSheetId="4">#REF!</definedName>
    <definedName name="FacCorec2">#REF!</definedName>
    <definedName name="Faccorec3" localSheetId="10">#REF!</definedName>
    <definedName name="Faccorec3" localSheetId="4">#REF!</definedName>
    <definedName name="Faccorec3">#REF!</definedName>
    <definedName name="FactCorrecc" localSheetId="10">#REF!</definedName>
    <definedName name="FactCorrecc" localSheetId="4">#REF!</definedName>
    <definedName name="FactCorrecc">#REF!</definedName>
    <definedName name="feb" localSheetId="2">#REF!</definedName>
    <definedName name="feb" localSheetId="10">#REF!</definedName>
    <definedName name="feb" localSheetId="7">#REF!</definedName>
    <definedName name="feb" localSheetId="4">#REF!</definedName>
    <definedName name="feb">#REF!</definedName>
    <definedName name="fecha" localSheetId="1">[2]DATOS!$D$1:$D$65536</definedName>
    <definedName name="fecha">[1]DATOS!$D$1:$D$65536</definedName>
    <definedName name="FECHA_DE_RECAUDO">'[5]Consignaciones CCS'!$C$8:$C$379</definedName>
    <definedName name="fecha_inicio" localSheetId="2">'[9]Ficha Financiera'!$L$12</definedName>
    <definedName name="fecha_inicio" localSheetId="1">'[10]Ficha Financiera'!$L$12</definedName>
    <definedName name="fecha_inicio" localSheetId="9">'[11]Ficha Financiera'!$L$12</definedName>
    <definedName name="fecha_inicio" localSheetId="10">'[11]Ficha Financiera'!$L$12</definedName>
    <definedName name="fecha_inicio" localSheetId="3">'[12]Ficha Financiera'!$L$12</definedName>
    <definedName name="fecha_inicio" localSheetId="5">'[13]Ficha Financiera'!$L$12</definedName>
    <definedName name="fecha_inicio">'[13]Ficha Financiera'!$L$12</definedName>
    <definedName name="fff" localSheetId="9">#REF!</definedName>
    <definedName name="fff" localSheetId="10">#REF!</definedName>
    <definedName name="fff" localSheetId="8">#REF!</definedName>
    <definedName name="fff" localSheetId="4">#REF!</definedName>
    <definedName name="fff">#REF!</definedName>
    <definedName name="FIRMA" localSheetId="9">INDIRECTOMIFOTO</definedName>
    <definedName name="FIRMA" localSheetId="10">INDIRECTOMIFOTO</definedName>
    <definedName name="FIRMA" localSheetId="8">INDIRECTOMIFOTO</definedName>
    <definedName name="FIRMA" localSheetId="4">INDIRECTOMIFOTO</definedName>
    <definedName name="FIRMA">INDIRECTOMIFOTO</definedName>
    <definedName name="Flujo" localSheetId="9">#REF!</definedName>
    <definedName name="Flujo" localSheetId="10">#REF!</definedName>
    <definedName name="Flujo" localSheetId="8">#REF!</definedName>
    <definedName name="Flujo" localSheetId="4">#REF!</definedName>
    <definedName name="Flujo">#REF!</definedName>
    <definedName name="Flujo2" localSheetId="10">#REF!</definedName>
    <definedName name="Flujo2" localSheetId="8">#REF!</definedName>
    <definedName name="Flujo2" localSheetId="4">#REF!</definedName>
    <definedName name="Flujo2">#REF!</definedName>
    <definedName name="Flujo3" localSheetId="10">#REF!</definedName>
    <definedName name="Flujo3" localSheetId="8">#REF!</definedName>
    <definedName name="Flujo3" localSheetId="4">#REF!</definedName>
    <definedName name="Flujo3">#REF!</definedName>
    <definedName name="Fondo" localSheetId="10">#REF!</definedName>
    <definedName name="Fondo" localSheetId="4">#REF!</definedName>
    <definedName name="Fondo">#REF!</definedName>
    <definedName name="fot" localSheetId="2">[1]DATOS!#REF!</definedName>
    <definedName name="fot" localSheetId="1">[2]DATOS!#REF!</definedName>
    <definedName name="fot" localSheetId="10">[1]DATOS!#REF!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9">[1]DATOS!#REF!</definedName>
    <definedName name="ft" localSheetId="10">[1]DATOS!#REF!</definedName>
    <definedName name="ft" localSheetId="8">[1]DATOS!#REF!</definedName>
    <definedName name="ft" localSheetId="7">[1]DATOS!#REF!</definedName>
    <definedName name="ft" localSheetId="4">[1]DATOS!#REF!</definedName>
    <definedName name="ft" localSheetId="3">[1]DATOS!#REF!</definedName>
    <definedName name="ft" localSheetId="5">[1]DATOS!#REF!</definedName>
    <definedName name="ft">[1]DATOS!#REF!</definedName>
    <definedName name="Fuente" localSheetId="10">[14]Datos!#REF!</definedName>
    <definedName name="Fuente" localSheetId="8">[14]Datos!#REF!</definedName>
    <definedName name="Fuente" localSheetId="4">[14]Datos!#REF!</definedName>
    <definedName name="Fuente">[14]Datos!#REF!</definedName>
    <definedName name="GBR" localSheetId="2">#REF!</definedName>
    <definedName name="GBR" localSheetId="1">#REF!</definedName>
    <definedName name="GBR" localSheetId="9">#REF!</definedName>
    <definedName name="GBR" localSheetId="10">#REF!</definedName>
    <definedName name="GBR" localSheetId="8">#REF!</definedName>
    <definedName name="GBR" localSheetId="7">#REF!</definedName>
    <definedName name="GBR" localSheetId="4">#REF!</definedName>
    <definedName name="GBR" localSheetId="3">#REF!</definedName>
    <definedName name="GBR" localSheetId="5">#REF!</definedName>
    <definedName name="GBR" localSheetId="6">#REF!</definedName>
    <definedName name="GBR">#REF!</definedName>
    <definedName name="gdgd" localSheetId="10">#REF!</definedName>
    <definedName name="gdgd" localSheetId="8">#REF!</definedName>
    <definedName name="gdgd" localSheetId="4">#REF!</definedName>
    <definedName name="gdgd">#REF!</definedName>
    <definedName name="ggg">'[15]AG-MOD-FINURA'!$I$14:$J$22</definedName>
    <definedName name="gol" localSheetId="1">[2]DATOS!$E$1:$E$65536</definedName>
    <definedName name="gol">[1]DATOS!$E$1:$E$65536</definedName>
    <definedName name="GRA" localSheetId="9">#REF!</definedName>
    <definedName name="GRA" localSheetId="10">#REF!</definedName>
    <definedName name="GRA" localSheetId="8">#REF!</definedName>
    <definedName name="GRA" localSheetId="4">#REF!</definedName>
    <definedName name="GRA">#REF!</definedName>
    <definedName name="gradacion" localSheetId="10">#REF!</definedName>
    <definedName name="gradacion" localSheetId="8">#REF!</definedName>
    <definedName name="gradacion" localSheetId="7">#REF!</definedName>
    <definedName name="gradacion" localSheetId="4">#REF!</definedName>
    <definedName name="gradacion" localSheetId="5">#REF!</definedName>
    <definedName name="gradacion" localSheetId="6">#REF!</definedName>
    <definedName name="gradacion">#REF!</definedName>
    <definedName name="GRAF" localSheetId="10">#REF!</definedName>
    <definedName name="GRAF" localSheetId="4">#REF!</definedName>
    <definedName name="GRAF">#REF!</definedName>
    <definedName name="graNo" localSheetId="10">#REF!</definedName>
    <definedName name="graNo" localSheetId="4">#REF!</definedName>
    <definedName name="graNo">#REF!</definedName>
    <definedName name="h" localSheetId="10">[1]DATOS!#REF!</definedName>
    <definedName name="h" localSheetId="7">[1]DATOS!#REF!</definedName>
    <definedName name="h" localSheetId="4">[1]DATOS!#REF!</definedName>
    <definedName name="h" localSheetId="5">[1]DATOS!#REF!</definedName>
    <definedName name="h">[1]DATOS!#REF!</definedName>
    <definedName name="hhhhh" localSheetId="2">[1]DATOS!#REF!</definedName>
    <definedName name="hhhhh" localSheetId="1">[2]DATOS!#REF!</definedName>
    <definedName name="hhhhh" localSheetId="10">[1]DATOS!#REF!</definedName>
    <definedName name="hhhhh" localSheetId="7">[1]DATOS!#REF!</definedName>
    <definedName name="hhhhh" localSheetId="4">[1]DATOS!#REF!</definedName>
    <definedName name="hhhhh" localSheetId="3">[1]DATOS!#REF!</definedName>
    <definedName name="hhhhh">[1]DATOS!#REF!</definedName>
    <definedName name="humedades" localSheetId="9">#REF!</definedName>
    <definedName name="humedades" localSheetId="10">#REF!</definedName>
    <definedName name="humedades" localSheetId="8">#REF!</definedName>
    <definedName name="humedades" localSheetId="7">#REF!</definedName>
    <definedName name="humedades" localSheetId="4">#REF!</definedName>
    <definedName name="humedades" localSheetId="5">#REF!</definedName>
    <definedName name="humedades" localSheetId="6">#REF!</definedName>
    <definedName name="humedades">#REF!</definedName>
    <definedName name="IMAGEN1" localSheetId="9">'[16]Datos Generales'!#REF!</definedName>
    <definedName name="IMAGEN1" localSheetId="10">'[16]Datos Generales'!#REF!</definedName>
    <definedName name="IMAGEN1" localSheetId="8">'[16]Datos Generales'!#REF!</definedName>
    <definedName name="IMAGEN1" localSheetId="4">'[16]Datos Generales'!#REF!</definedName>
    <definedName name="IMAGEN1">'[16]Datos Generales'!#REF!</definedName>
    <definedName name="IMAGEN2" localSheetId="10">'[16]Datos Generales'!#REF!</definedName>
    <definedName name="IMAGEN2" localSheetId="8">'[16]Datos Generales'!#REF!</definedName>
    <definedName name="IMAGEN2" localSheetId="4">'[16]Datos Generales'!#REF!</definedName>
    <definedName name="IMAGEN2">'[16]Datos Generales'!#REF!</definedName>
    <definedName name="inf" localSheetId="2">#REF!</definedName>
    <definedName name="inf" localSheetId="1">#REF!</definedName>
    <definedName name="inf" localSheetId="9">#REF!</definedName>
    <definedName name="inf" localSheetId="10">#REF!</definedName>
    <definedName name="inf" localSheetId="8">#REF!</definedName>
    <definedName name="inf" localSheetId="4">#REF!</definedName>
    <definedName name="inf" localSheetId="3">#REF!</definedName>
    <definedName name="inf" localSheetId="5">#REF!</definedName>
    <definedName name="inf" localSheetId="6">#REF!</definedName>
    <definedName name="inf">#REF!</definedName>
    <definedName name="informe" localSheetId="10">#REF!</definedName>
    <definedName name="informe" localSheetId="8">#REF!</definedName>
    <definedName name="informe" localSheetId="4">#REF!</definedName>
    <definedName name="informe" localSheetId="5">#REF!</definedName>
    <definedName name="informe" localSheetId="6">#REF!</definedName>
    <definedName name="informe">#REF!</definedName>
    <definedName name="J" localSheetId="10">#REF!</definedName>
    <definedName name="J" localSheetId="4">#REF!</definedName>
    <definedName name="J">#REF!</definedName>
    <definedName name="J.J" localSheetId="10">#REF!</definedName>
    <definedName name="J.J" localSheetId="4">#REF!</definedName>
    <definedName name="J.J">#REF!</definedName>
    <definedName name="J.J5" localSheetId="10">#REF!</definedName>
    <definedName name="J.J5" localSheetId="4">#REF!</definedName>
    <definedName name="J.J5">#REF!</definedName>
    <definedName name="JAIME" localSheetId="10">#REF!</definedName>
    <definedName name="JAIME" localSheetId="4">#REF!</definedName>
    <definedName name="JAIME">#REF!</definedName>
    <definedName name="JJUUI" localSheetId="10">#REF!</definedName>
    <definedName name="JJUUI" localSheetId="4">#REF!</definedName>
    <definedName name="JJUUI">#REF!</definedName>
    <definedName name="JKJK" localSheetId="10">#REF!</definedName>
    <definedName name="JKJK" localSheetId="4">#REF!</definedName>
    <definedName name="JKJK">#REF!</definedName>
    <definedName name="jose" localSheetId="10">#REF!</definedName>
    <definedName name="jose" localSheetId="4">#REF!</definedName>
    <definedName name="jose">#REF!</definedName>
    <definedName name="JOTA">#N/A</definedName>
    <definedName name="JUAN" localSheetId="9">#REF!</definedName>
    <definedName name="JUAN" localSheetId="10">#REF!</definedName>
    <definedName name="JUAN" localSheetId="8">#REF!</definedName>
    <definedName name="JUAN" localSheetId="4">#REF!</definedName>
    <definedName name="JUAN">#REF!</definedName>
    <definedName name="JUANA" localSheetId="10">#REF!</definedName>
    <definedName name="JUANA" localSheetId="8">#REF!</definedName>
    <definedName name="JUANA" localSheetId="4">#REF!</definedName>
    <definedName name="JUANA">#REF!</definedName>
    <definedName name="julio" localSheetId="10">#REF!</definedName>
    <definedName name="julio" localSheetId="8">#REF!</definedName>
    <definedName name="julio" localSheetId="4">#REF!</definedName>
    <definedName name="julio">#REF!</definedName>
    <definedName name="JUSNSNS" localSheetId="10">#REF!</definedName>
    <definedName name="JUSNSNS" localSheetId="4">#REF!</definedName>
    <definedName name="JUSNSNS">#REF!</definedName>
    <definedName name="K" localSheetId="10">#REF!</definedName>
    <definedName name="K" localSheetId="4">#REF!</definedName>
    <definedName name="K" localSheetId="5">#REF!</definedName>
    <definedName name="K">#REF!</definedName>
    <definedName name="KIU" localSheetId="10">#REF!</definedName>
    <definedName name="KIU" localSheetId="4">#REF!</definedName>
    <definedName name="KIU" localSheetId="5">#REF!</definedName>
    <definedName name="KIU">#REF!</definedName>
    <definedName name="KJUI" localSheetId="10">#REF!</definedName>
    <definedName name="KJUI" localSheetId="4">#REF!</definedName>
    <definedName name="KJUI" localSheetId="5">#REF!</definedName>
    <definedName name="KJUI">#REF!</definedName>
    <definedName name="KOIUIYUU" localSheetId="10">#REF!</definedName>
    <definedName name="KOIUIYUU" localSheetId="4">#REF!</definedName>
    <definedName name="KOIUIYUU" localSheetId="5">#REF!</definedName>
    <definedName name="KOIUIYUU">#REF!</definedName>
    <definedName name="KOP" localSheetId="10">#REF!</definedName>
    <definedName name="KOP" localSheetId="4">#REF!</definedName>
    <definedName name="KOP" localSheetId="5">#REF!</definedName>
    <definedName name="KOP">#REF!</definedName>
    <definedName name="KSUDUD" localSheetId="10">#REF!</definedName>
    <definedName name="KSUDUD" localSheetId="4">#REF!</definedName>
    <definedName name="KSUDUD">#REF!</definedName>
    <definedName name="l" localSheetId="10">#REF!</definedName>
    <definedName name="l" localSheetId="4">#REF!</definedName>
    <definedName name="l">#REF!</definedName>
    <definedName name="lectarcilla1" localSheetId="10">#REF!</definedName>
    <definedName name="lectarcilla1" localSheetId="4">#REF!</definedName>
    <definedName name="lectarcilla1">#REF!</definedName>
    <definedName name="lectarcilla2" localSheetId="10">#REF!</definedName>
    <definedName name="lectarcilla2" localSheetId="4">#REF!</definedName>
    <definedName name="lectarcilla2">#REF!</definedName>
    <definedName name="lectarcilla3" localSheetId="10">#REF!</definedName>
    <definedName name="lectarcilla3" localSheetId="4">#REF!</definedName>
    <definedName name="lectarcilla3">#REF!</definedName>
    <definedName name="lectarena1" localSheetId="10">#REF!</definedName>
    <definedName name="lectarena1" localSheetId="4">#REF!</definedName>
    <definedName name="lectarena1">#REF!</definedName>
    <definedName name="lectarena2" localSheetId="10">#REF!</definedName>
    <definedName name="lectarena2" localSheetId="4">#REF!</definedName>
    <definedName name="lectarena2">#REF!</definedName>
    <definedName name="lectarena3" localSheetId="10">#REF!</definedName>
    <definedName name="lectarena3" localSheetId="4">#REF!</definedName>
    <definedName name="lectarena3">#REF!</definedName>
    <definedName name="LGSDGHGGSDF" localSheetId="10">#REF!</definedName>
    <definedName name="LGSDGHGGSDF" localSheetId="4">#REF!</definedName>
    <definedName name="LGSDGHGGSDF">#REF!</definedName>
    <definedName name="lim.lim" localSheetId="2">[1]DATOS!#REF!</definedName>
    <definedName name="lim.lim" localSheetId="1">[2]DATOS!#REF!</definedName>
    <definedName name="lim.lim" localSheetId="10">[1]DATOS!#REF!</definedName>
    <definedName name="lim.lim" localSheetId="4">[1]DATOS!#REF!</definedName>
    <definedName name="lim.lim" localSheetId="3">[1]DATOS!#REF!</definedName>
    <definedName name="lim.lim" localSheetId="5">[1]DATOS!#REF!</definedName>
    <definedName name="lim.lim">[1]DATOS!#REF!</definedName>
    <definedName name="limite" localSheetId="9">#REF!</definedName>
    <definedName name="limite" localSheetId="10">#REF!</definedName>
    <definedName name="limite" localSheetId="8">#REF!</definedName>
    <definedName name="limite" localSheetId="4">#REF!</definedName>
    <definedName name="limite">#REF!</definedName>
    <definedName name="listado">[17]LISTADO!$A$5:$F$329</definedName>
    <definedName name="ll" localSheetId="1">[2]DATOS!$W$1:$W$65536</definedName>
    <definedName name="ll">[1]DATOS!$W$1:$W$65536</definedName>
    <definedName name="lll" localSheetId="9">#REF!</definedName>
    <definedName name="lll" localSheetId="10">#REF!</definedName>
    <definedName name="lll" localSheetId="8">#REF!</definedName>
    <definedName name="lll" localSheetId="4">#REF!</definedName>
    <definedName name="lll">#REF!</definedName>
    <definedName name="locali" localSheetId="10">#REF!</definedName>
    <definedName name="locali" localSheetId="8">#REF!</definedName>
    <definedName name="locali" localSheetId="4">#REF!</definedName>
    <definedName name="locali">#REF!</definedName>
    <definedName name="LUIS" localSheetId="10">#REF!</definedName>
    <definedName name="LUIS" localSheetId="8">#REF!</definedName>
    <definedName name="LUIS" localSheetId="4">#REF!</definedName>
    <definedName name="LUIS">#REF!</definedName>
    <definedName name="LUISJUAN" localSheetId="10">#REF!</definedName>
    <definedName name="LUISJUAN" localSheetId="4">#REF!</definedName>
    <definedName name="LUISJUAN">#REF!</definedName>
    <definedName name="lusi" localSheetId="10">#REF!</definedName>
    <definedName name="lusi" localSheetId="4">#REF!</definedName>
    <definedName name="lusi">#REF!</definedName>
    <definedName name="MATRIZ.D" localSheetId="10">#REF!</definedName>
    <definedName name="MATRIZ.D" localSheetId="8">#REF!</definedName>
    <definedName name="MATRIZ.D" localSheetId="7">#REF!</definedName>
    <definedName name="MATRIZ.D" localSheetId="4">#REF!</definedName>
    <definedName name="MATRIZ.D" localSheetId="5">#REF!</definedName>
    <definedName name="MATRIZ.D" localSheetId="6">#REF!</definedName>
    <definedName name="MATRIZ.D">#REF!</definedName>
    <definedName name="MATRIZ.E" localSheetId="10">'[18]EXTRACCIÓN (PARAFINADA)'!#REF!</definedName>
    <definedName name="MATRIZ.E" localSheetId="7">'[18]EXTRACCIÓN (PARAFINADA)'!#REF!</definedName>
    <definedName name="MATRIZ.E" localSheetId="4">'[18]EXTRACCIÓN (PARAFINADA)'!#REF!</definedName>
    <definedName name="MATRIZ.E" localSheetId="5">'[18]EXTRACCIÓN (PARAFINADA)'!#REF!</definedName>
    <definedName name="MATRIZ.E">'[18]EXTRACCIÓN (PARAFINADA)'!#REF!</definedName>
    <definedName name="MATRIZ.F" localSheetId="9">#REF!</definedName>
    <definedName name="MATRIZ.F" localSheetId="10">#REF!</definedName>
    <definedName name="MATRIZ.F" localSheetId="8">#REF!</definedName>
    <definedName name="MATRIZ.F" localSheetId="4">#REF!</definedName>
    <definedName name="MATRIZ.F">#REF!</definedName>
    <definedName name="MAURICIO" localSheetId="10">#REF!</definedName>
    <definedName name="MAURICIO" localSheetId="8">#REF!</definedName>
    <definedName name="MAURICIO" localSheetId="4">#REF!</definedName>
    <definedName name="MAURICIO">#REF!</definedName>
    <definedName name="msdmsdn" localSheetId="10">#REF!</definedName>
    <definedName name="msdmsdn" localSheetId="8">#REF!</definedName>
    <definedName name="msdmsdn" localSheetId="7">#REF!</definedName>
    <definedName name="msdmsdn" localSheetId="4">#REF!</definedName>
    <definedName name="msdmsdn" localSheetId="5">#REF!</definedName>
    <definedName name="msdmsdn" localSheetId="6">#REF!</definedName>
    <definedName name="msdmsdn">#REF!</definedName>
    <definedName name="MuestNo">[19]DATOS!$AI$3:$AI$1127</definedName>
    <definedName name="muestra" localSheetId="9">#REF!</definedName>
    <definedName name="muestra" localSheetId="10">#REF!</definedName>
    <definedName name="muestra" localSheetId="8">#REF!</definedName>
    <definedName name="muestra" localSheetId="4">#REF!</definedName>
    <definedName name="muestra">#REF!</definedName>
    <definedName name="MuestraNo" localSheetId="10">#REF!</definedName>
    <definedName name="MuestraNo" localSheetId="8">#REF!</definedName>
    <definedName name="MuestraNo" localSheetId="4">#REF!</definedName>
    <definedName name="MuestraNo">#REF!</definedName>
    <definedName name="NLL">"Rectángulo 9"</definedName>
    <definedName name="nnnnnn">[20]Lista!$B$17:$B$37</definedName>
    <definedName name="NORMA" localSheetId="9">#REF!</definedName>
    <definedName name="NORMA" localSheetId="10">#REF!</definedName>
    <definedName name="NORMA" localSheetId="8">#REF!</definedName>
    <definedName name="NORMA" localSheetId="7">#REF!</definedName>
    <definedName name="NORMA" localSheetId="4">#REF!</definedName>
    <definedName name="NORMA" localSheetId="5">#REF!</definedName>
    <definedName name="NORMA" localSheetId="6">#REF!</definedName>
    <definedName name="NORMA">#REF!</definedName>
    <definedName name="NORMAS" localSheetId="10">#REF!</definedName>
    <definedName name="NORMAS" localSheetId="8">#REF!</definedName>
    <definedName name="NORMAS" localSheetId="4">#REF!</definedName>
    <definedName name="NORMAS" localSheetId="5">#REF!</definedName>
    <definedName name="NORMAS" localSheetId="6">#REF!</definedName>
    <definedName name="NORMAS">#REF!</definedName>
    <definedName name="NOTAS" localSheetId="10">#REF!</definedName>
    <definedName name="NOTAS" localSheetId="4">#REF!</definedName>
    <definedName name="NOTAS">#REF!</definedName>
    <definedName name="ÑÑ" localSheetId="10">#REF!</definedName>
    <definedName name="ÑÑ" localSheetId="4">#REF!</definedName>
    <definedName name="ÑÑ">#REF!</definedName>
    <definedName name="ÑÑÑ" localSheetId="10">#REF!</definedName>
    <definedName name="ÑÑÑ" localSheetId="4">#REF!</definedName>
    <definedName name="ÑÑÑ">#REF!</definedName>
    <definedName name="obra" localSheetId="1">[2]DATOS!$B$1:$B$65536</definedName>
    <definedName name="obra">[1]DATOS!$B$1:$B$65536</definedName>
    <definedName name="observaciones" localSheetId="9">#REF!</definedName>
    <definedName name="observaciones" localSheetId="10">#REF!</definedName>
    <definedName name="observaciones" localSheetId="8">#REF!</definedName>
    <definedName name="observaciones" localSheetId="4">#REF!</definedName>
    <definedName name="observaciones">#REF!</definedName>
    <definedName name="P" localSheetId="10">#REF!</definedName>
    <definedName name="P" localSheetId="8">#REF!</definedName>
    <definedName name="P" localSheetId="7">#REF!</definedName>
    <definedName name="P" localSheetId="4">#REF!</definedName>
    <definedName name="P" localSheetId="5">#REF!</definedName>
    <definedName name="P" localSheetId="6">#REF!</definedName>
    <definedName name="P">#REF!</definedName>
    <definedName name="perf" localSheetId="10">#REF!</definedName>
    <definedName name="perf" localSheetId="4">#REF!</definedName>
    <definedName name="perf">#REF!</definedName>
    <definedName name="perfil" localSheetId="10">#REF!</definedName>
    <definedName name="perfil" localSheetId="4">#REF!</definedName>
    <definedName name="perfil">#REF!</definedName>
    <definedName name="Peso1A" localSheetId="10">#REF!</definedName>
    <definedName name="Peso1A" localSheetId="4">#REF!</definedName>
    <definedName name="Peso1A">#REF!</definedName>
    <definedName name="Peso2A" localSheetId="10">#REF!</definedName>
    <definedName name="Peso2A" localSheetId="4">#REF!</definedName>
    <definedName name="Peso2A">#REF!</definedName>
    <definedName name="Peso3" localSheetId="10">#REF!</definedName>
    <definedName name="Peso3" localSheetId="4">#REF!</definedName>
    <definedName name="Peso3">#REF!</definedName>
    <definedName name="Peso4" localSheetId="10">#REF!</definedName>
    <definedName name="Peso4" localSheetId="4">#REF!</definedName>
    <definedName name="Peso4">#REF!</definedName>
    <definedName name="Pesoagua2" localSheetId="10">#REF!</definedName>
    <definedName name="Pesoagua2" localSheetId="4">#REF!</definedName>
    <definedName name="Pesoagua2">#REF!</definedName>
    <definedName name="Pesoagua3" localSheetId="10">#REF!</definedName>
    <definedName name="Pesoagua3" localSheetId="4">#REF!</definedName>
    <definedName name="Pesoagua3">#REF!</definedName>
    <definedName name="PesoAire" localSheetId="10">#REF!</definedName>
    <definedName name="PesoAire" localSheetId="4">#REF!</definedName>
    <definedName name="PesoAire">#REF!</definedName>
    <definedName name="PesoAire2" localSheetId="10">#REF!</definedName>
    <definedName name="PesoAire2" localSheetId="4">#REF!</definedName>
    <definedName name="PesoAire2">#REF!</definedName>
    <definedName name="Pesoaire3" localSheetId="10">#REF!</definedName>
    <definedName name="Pesoaire3" localSheetId="4">#REF!</definedName>
    <definedName name="Pesoaire3">#REF!</definedName>
    <definedName name="Pesoenagua" localSheetId="10">#REF!</definedName>
    <definedName name="Pesoenagua" localSheetId="4">#REF!</definedName>
    <definedName name="Pesoenagua">#REF!</definedName>
    <definedName name="Pesoparaf3" localSheetId="10">#REF!</definedName>
    <definedName name="Pesoparaf3" localSheetId="4">#REF!</definedName>
    <definedName name="Pesoparaf3">#REF!</definedName>
    <definedName name="Pesoparafinada" localSheetId="10">#REF!</definedName>
    <definedName name="Pesoparafinada" localSheetId="4">#REF!</definedName>
    <definedName name="Pesoparafinada">#REF!</definedName>
    <definedName name="PesoParf2" localSheetId="10">#REF!</definedName>
    <definedName name="PesoParf2" localSheetId="4">#REF!</definedName>
    <definedName name="PesoParf2">#REF!</definedName>
    <definedName name="PESORETCF1" localSheetId="10">#REF!</definedName>
    <definedName name="PESORETCF1" localSheetId="4">#REF!</definedName>
    <definedName name="PESORETCF1">#REF!</definedName>
    <definedName name="PESORETCF2" localSheetId="10">#REF!</definedName>
    <definedName name="PESORETCF2" localSheetId="4">#REF!</definedName>
    <definedName name="PESORETCF2">#REF!</definedName>
    <definedName name="PESORETCF3" localSheetId="10">#REF!</definedName>
    <definedName name="PESORETCF3" localSheetId="4">#REF!</definedName>
    <definedName name="PESORETCF3">#REF!</definedName>
    <definedName name="plano" localSheetId="10">#REF!</definedName>
    <definedName name="plano" localSheetId="4">#REF!</definedName>
    <definedName name="plano">#REF!</definedName>
    <definedName name="planta" localSheetId="10">#REF!</definedName>
    <definedName name="planta" localSheetId="4">#REF!</definedName>
    <definedName name="planta">#REF!</definedName>
    <definedName name="porcentaje_aditivo" localSheetId="10">#REF!</definedName>
    <definedName name="porcentaje_aditivo" localSheetId="8">#REF!</definedName>
    <definedName name="porcentaje_aditivo" localSheetId="4">#REF!</definedName>
    <definedName name="porcentaje_aditivo" localSheetId="5">#REF!</definedName>
    <definedName name="porcentaje_aditivo" localSheetId="6">#REF!</definedName>
    <definedName name="porcentaje_aditivo">#REF!</definedName>
    <definedName name="porcentaje_finos" localSheetId="10">#REF!</definedName>
    <definedName name="porcentaje_finos" localSheetId="8">#REF!</definedName>
    <definedName name="porcentaje_finos" localSheetId="4">#REF!</definedName>
    <definedName name="porcentaje_finos" localSheetId="5">#REF!</definedName>
    <definedName name="porcentaje_finos" localSheetId="6">#REF!</definedName>
    <definedName name="porcentaje_finos">#REF!</definedName>
    <definedName name="porcentaje_gruesos" localSheetId="10">#REF!</definedName>
    <definedName name="porcentaje_gruesos" localSheetId="4">#REF!</definedName>
    <definedName name="porcentaje_gruesos" localSheetId="5">#REF!</definedName>
    <definedName name="porcentaje_gruesos">#REF!</definedName>
    <definedName name="PPP" localSheetId="10">#REF!</definedName>
    <definedName name="PPP" localSheetId="4">#REF!</definedName>
    <definedName name="PPP">#REF!</definedName>
    <definedName name="PPPP" localSheetId="10">#REF!</definedName>
    <definedName name="PPPP" localSheetId="4">#REF!</definedName>
    <definedName name="PPPP">#REF!</definedName>
    <definedName name="PPPPP" localSheetId="10">#REF!</definedName>
    <definedName name="PPPPP" localSheetId="4">#REF!</definedName>
    <definedName name="PPPPP">#REF!</definedName>
    <definedName name="PR" localSheetId="10">#REF!</definedName>
    <definedName name="PR" localSheetId="4">#REF!</definedName>
    <definedName name="PR" localSheetId="5">#REF!</definedName>
    <definedName name="PR">#REF!</definedName>
    <definedName name="PRINT_AREA">#N/A</definedName>
    <definedName name="PRINT_TITLES">#N/A</definedName>
    <definedName name="PRINT_TITLES_MI">#N/A</definedName>
    <definedName name="Proceso" localSheetId="9">#REF!</definedName>
    <definedName name="Proceso" localSheetId="10">#REF!</definedName>
    <definedName name="Proceso" localSheetId="8">#REF!</definedName>
    <definedName name="Proceso" localSheetId="4">#REF!</definedName>
    <definedName name="Proceso" localSheetId="5">#REF!</definedName>
    <definedName name="Proceso">#REF!</definedName>
    <definedName name="Procesos" localSheetId="10">#REF!</definedName>
    <definedName name="Procesos" localSheetId="8">#REF!</definedName>
    <definedName name="Procesos" localSheetId="4">#REF!</definedName>
    <definedName name="Procesos" localSheetId="5">#REF!</definedName>
    <definedName name="Procesos">#REF!</definedName>
    <definedName name="propiedades" localSheetId="10">#REF!</definedName>
    <definedName name="propiedades" localSheetId="8">#REF!</definedName>
    <definedName name="propiedades" localSheetId="4">#REF!</definedName>
    <definedName name="propiedades" localSheetId="5">#REF!</definedName>
    <definedName name="propiedades">#REF!</definedName>
    <definedName name="proporciones" localSheetId="10">#REF!</definedName>
    <definedName name="proporciones" localSheetId="4">#REF!</definedName>
    <definedName name="proporciones" localSheetId="5">#REF!</definedName>
    <definedName name="proporciones">#REF!</definedName>
    <definedName name="proporciones_volumen" localSheetId="10">#REF!</definedName>
    <definedName name="proporciones_volumen" localSheetId="4">#REF!</definedName>
    <definedName name="proporciones_volumen" localSheetId="5">#REF!</definedName>
    <definedName name="proporciones_volumen">#REF!</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9">#REF!</definedName>
    <definedName name="reg" localSheetId="10">#REF!</definedName>
    <definedName name="reg" localSheetId="8">#REF!</definedName>
    <definedName name="reg" localSheetId="7">#REF!</definedName>
    <definedName name="reg" localSheetId="4">#REF!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 localSheetId="4">[1]DATOS!#REF!</definedName>
    <definedName name="Registro">[1]DATOS!#REF!</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9">#REF!</definedName>
    <definedName name="reteido38" localSheetId="10">#REF!</definedName>
    <definedName name="reteido38" localSheetId="8">#REF!</definedName>
    <definedName name="reteido38" localSheetId="4">#REF!</definedName>
    <definedName name="reteido38">#REF!</definedName>
    <definedName name="reteido4" localSheetId="10">#REF!</definedName>
    <definedName name="reteido4" localSheetId="8">#REF!</definedName>
    <definedName name="reteido4" localSheetId="4">#REF!</definedName>
    <definedName name="reteido4">#REF!</definedName>
    <definedName name="Retenido1" localSheetId="10">#REF!</definedName>
    <definedName name="Retenido1" localSheetId="8">#REF!</definedName>
    <definedName name="Retenido1" localSheetId="4">#REF!</definedName>
    <definedName name="Retenido1">#REF!</definedName>
    <definedName name="Retenido10" localSheetId="10">#REF!</definedName>
    <definedName name="Retenido10" localSheetId="4">#REF!</definedName>
    <definedName name="Retenido10">#REF!</definedName>
    <definedName name="Retenido100" localSheetId="10">#REF!</definedName>
    <definedName name="Retenido100" localSheetId="4">#REF!</definedName>
    <definedName name="Retenido100">#REF!</definedName>
    <definedName name="retenido112" localSheetId="10">#REF!</definedName>
    <definedName name="retenido112" localSheetId="4">#REF!</definedName>
    <definedName name="retenido112">#REF!</definedName>
    <definedName name="retenido12" localSheetId="10">#REF!</definedName>
    <definedName name="retenido12" localSheetId="4">#REF!</definedName>
    <definedName name="retenido12">#REF!</definedName>
    <definedName name="Retenido200" localSheetId="10">#REF!</definedName>
    <definedName name="Retenido200" localSheetId="4">#REF!</definedName>
    <definedName name="Retenido200">#REF!</definedName>
    <definedName name="Retenido30" localSheetId="10">#REF!</definedName>
    <definedName name="Retenido30" localSheetId="4">#REF!</definedName>
    <definedName name="Retenido30">#REF!</definedName>
    <definedName name="Retenido34" localSheetId="10">#REF!</definedName>
    <definedName name="Retenido34" localSheetId="4">#REF!</definedName>
    <definedName name="Retenido34">#REF!</definedName>
    <definedName name="retenido38" localSheetId="10">#REF!</definedName>
    <definedName name="retenido38" localSheetId="4">#REF!</definedName>
    <definedName name="retenido38">#REF!</definedName>
    <definedName name="Retenido38." localSheetId="10">#REF!</definedName>
    <definedName name="Retenido38." localSheetId="4">#REF!</definedName>
    <definedName name="Retenido38.">#REF!</definedName>
    <definedName name="retenido4" localSheetId="10">#REF!</definedName>
    <definedName name="retenido4" localSheetId="4">#REF!</definedName>
    <definedName name="retenido4">#REF!</definedName>
    <definedName name="retenido40" localSheetId="10">#REF!</definedName>
    <definedName name="retenido40" localSheetId="4">#REF!</definedName>
    <definedName name="retenido40">#REF!</definedName>
    <definedName name="Retenido50" localSheetId="10">#REF!</definedName>
    <definedName name="Retenido50" localSheetId="4">#REF!</definedName>
    <definedName name="Retenido50">#REF!</definedName>
    <definedName name="Retenido8" localSheetId="10">#REF!</definedName>
    <definedName name="Retenido8" localSheetId="4">#REF!</definedName>
    <definedName name="Retenido8">#REF!</definedName>
    <definedName name="Retenido80" localSheetId="10">#REF!</definedName>
    <definedName name="Retenido80" localSheetId="4">#REF!</definedName>
    <definedName name="Retenido80">#REF!</definedName>
    <definedName name="RF" localSheetId="1">[2]DATOS!#REF!</definedName>
    <definedName name="RF" localSheetId="10">[1]DATOS!#REF!</definedName>
    <definedName name="RF" localSheetId="4">[1]DATOS!#REF!</definedName>
    <definedName name="RF" localSheetId="5">[1]DATOS!#REF!</definedName>
    <definedName name="RF">[1]DATOS!#REF!</definedName>
    <definedName name="RICE" localSheetId="9">#REF!</definedName>
    <definedName name="RICE" localSheetId="10">#REF!</definedName>
    <definedName name="RICE" localSheetId="8">#REF!</definedName>
    <definedName name="RICE" localSheetId="4">#REF!</definedName>
    <definedName name="RICE">#REF!</definedName>
    <definedName name="Roughness_Processed_BTAVCICD1" localSheetId="10">#REF!</definedName>
    <definedName name="Roughness_Processed_BTAVCICD1" localSheetId="8">#REF!</definedName>
    <definedName name="Roughness_Processed_BTAVCICD1" localSheetId="4">#REF!</definedName>
    <definedName name="Roughness_Processed_BTAVCICD1">#REF!</definedName>
    <definedName name="s4o" localSheetId="9">#REF!</definedName>
    <definedName name="s4o" localSheetId="10">#REF!</definedName>
    <definedName name="s4o" localSheetId="8">#REF!</definedName>
    <definedName name="s4o" localSheetId="7">#REF!</definedName>
    <definedName name="s4o" localSheetId="4">#REF!</definedName>
    <definedName name="s4o">#REF!</definedName>
    <definedName name="sdsd">[21]Lista!$B$4:$B$12</definedName>
    <definedName name="sjdjhfdggf" localSheetId="9">#REF!</definedName>
    <definedName name="sjdjhfdggf" localSheetId="10">#REF!</definedName>
    <definedName name="sjdjhfdggf" localSheetId="8">#REF!</definedName>
    <definedName name="sjdjhfdggf" localSheetId="4">#REF!</definedName>
    <definedName name="sjdjhfdggf">#REF!</definedName>
    <definedName name="slskjsjs" localSheetId="10">#REF!</definedName>
    <definedName name="slskjsjs" localSheetId="8">#REF!</definedName>
    <definedName name="slskjsjs" localSheetId="4">#REF!</definedName>
    <definedName name="slskjsjs">#REF!</definedName>
    <definedName name="smi" localSheetId="10">#REF!</definedName>
    <definedName name="smi" localSheetId="8">#REF!</definedName>
    <definedName name="smi" localSheetId="4">#REF!</definedName>
    <definedName name="smi">#REF!</definedName>
    <definedName name="sojo" localSheetId="10">#REF!</definedName>
    <definedName name="sojo" localSheetId="4">#REF!</definedName>
    <definedName name="sojo">#REF!</definedName>
    <definedName name="SOLI" localSheetId="10">#REF!</definedName>
    <definedName name="SOLI" localSheetId="4">#REF!</definedName>
    <definedName name="SOLI">#REF!</definedName>
    <definedName name="sososo" localSheetId="10">#REF!</definedName>
    <definedName name="sososo" localSheetId="4">#REF!</definedName>
    <definedName name="sososo">#REF!</definedName>
    <definedName name="ssdd">[21]Lista!$B$23:$B$43</definedName>
    <definedName name="SUELO">[22]Hoja1!$B$3:$B$5</definedName>
    <definedName name="sumatoria" localSheetId="9">#REF!</definedName>
    <definedName name="sumatoria" localSheetId="10">#REF!</definedName>
    <definedName name="sumatoria" localSheetId="8">#REF!</definedName>
    <definedName name="sumatoria" localSheetId="4">#REF!</definedName>
    <definedName name="sumatoria">#REF!</definedName>
    <definedName name="tamaño_maximo" localSheetId="10">#REF!</definedName>
    <definedName name="tamaño_maximo" localSheetId="8">#REF!</definedName>
    <definedName name="tamaño_maximo" localSheetId="7">#REF!</definedName>
    <definedName name="tamaño_maximo" localSheetId="4">#REF!</definedName>
    <definedName name="tamaño_maximo" localSheetId="5">#REF!</definedName>
    <definedName name="tamaño_maximo" localSheetId="6">#REF!</definedName>
    <definedName name="tamaño_maximo">#REF!</definedName>
    <definedName name="TAMICES" localSheetId="10">#REF!</definedName>
    <definedName name="TAMICES" localSheetId="4">#REF!</definedName>
    <definedName name="TAMICES">#REF!</definedName>
    <definedName name="TER">[7]Hoja2!$C$5:$C$7</definedName>
    <definedName name="TipoDeDocumento" localSheetId="9">#REF!</definedName>
    <definedName name="TipoDeDocumento" localSheetId="10">#REF!</definedName>
    <definedName name="TipoDeDocumento" localSheetId="8">#REF!</definedName>
    <definedName name="TipoDeDocumento" localSheetId="4">#REF!</definedName>
    <definedName name="TipoDeDocumento" localSheetId="5">#REF!</definedName>
    <definedName name="TipoDeDocumento" localSheetId="6">#REF!</definedName>
    <definedName name="TipoDeDocumento">#REF!</definedName>
    <definedName name="TipoDoc">[23]Lista!$B$4:$B$17</definedName>
    <definedName name="TipoDocumento" localSheetId="9">#REF!</definedName>
    <definedName name="TipoDocumento" localSheetId="10">#REF!</definedName>
    <definedName name="TipoDocumento" localSheetId="8">#REF!</definedName>
    <definedName name="TipoDocumento" localSheetId="7">#REF!</definedName>
    <definedName name="TipoDocumento" localSheetId="4">#REF!</definedName>
    <definedName name="TipoDocumento" localSheetId="5">#REF!</definedName>
    <definedName name="TipoDocumento" localSheetId="6">#REF!</definedName>
    <definedName name="TipoDocumento">#REF!</definedName>
    <definedName name="_xlnm.Print_Titles" localSheetId="9">'Reg fotográfico ambiental UF1y3'!$A:$L,'Reg fotográfico ambiental UF1y3'!$1:$3</definedName>
    <definedName name="_xlnm.Print_Titles" localSheetId="10">'Reg fotográfico ambiental UF2,1'!$A:$L,'Reg fotográfico ambiental UF2,1'!$1:$3</definedName>
    <definedName name="_xlnm.Print_Titles" localSheetId="8">'Registro fotográfico OyM'!$A:$L,'Registro fotográfico OyM'!$1:$3</definedName>
    <definedName name="_xlnm.Print_Titles" localSheetId="4">'Registro fotográfico redes'!$A:$L,'Registro fotográfico redes'!$1:$3</definedName>
    <definedName name="_xlnm.Print_Titles" localSheetId="5">'Registro fotográfico técnico'!$A:$L,'Registro fotográfico técnico'!$1:$3</definedName>
    <definedName name="_xlnm.Print_Titles" localSheetId="6">'Registro fotográfico túnel'!$A:$L,'Registro fotográfico túnel'!$1:$3</definedName>
    <definedName name="TT" localSheetId="9">#REF!</definedName>
    <definedName name="TT" localSheetId="10">#REF!</definedName>
    <definedName name="TT" localSheetId="8">#REF!</definedName>
    <definedName name="TT" localSheetId="4">#REF!</definedName>
    <definedName name="TT">#REF!</definedName>
    <definedName name="UIY" localSheetId="10">#REF!</definedName>
    <definedName name="UIY" localSheetId="8">#REF!</definedName>
    <definedName name="UIY" localSheetId="4">#REF!</definedName>
    <definedName name="UIY">#REF!</definedName>
    <definedName name="VALOR_CONSIGNADO">'[5]Consignaciones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9">#REF!</definedName>
    <definedName name="Volumen" localSheetId="10">#REF!</definedName>
    <definedName name="Volumen" localSheetId="8">#REF!</definedName>
    <definedName name="Volumen" localSheetId="4">#REF!</definedName>
    <definedName name="Volumen">#REF!</definedName>
    <definedName name="VOLUMEN1" localSheetId="10">#REF!</definedName>
    <definedName name="VOLUMEN1" localSheetId="8">#REF!</definedName>
    <definedName name="VOLUMEN1" localSheetId="4">#REF!</definedName>
    <definedName name="VOLUMEN1">#REF!</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[20]Lista!$B$17:$B$37</definedName>
    <definedName name="yipitin" localSheetId="2">[1]DATOS!#REF!</definedName>
    <definedName name="yipitin" localSheetId="9">[1]DATOS!#REF!</definedName>
    <definedName name="yipitin" localSheetId="10">[1]DATOS!#REF!</definedName>
    <definedName name="yipitin" localSheetId="8">[1]DATOS!#REF!</definedName>
    <definedName name="yipitin" localSheetId="7">[1]DATOS!#REF!</definedName>
    <definedName name="yipitin" localSheetId="4">[1]DATOS!#REF!</definedName>
    <definedName name="yipitin" localSheetId="5">[1]DATOS!#REF!</definedName>
    <definedName name="yipitin">[1]DATOS!#REF!</definedName>
    <definedName name="Yipo" localSheetId="2">[1]DATOS!#REF!</definedName>
    <definedName name="Yipo" localSheetId="10">[1]DATOS!#REF!</definedName>
    <definedName name="Yipo" localSheetId="8">[1]DATOS!#REF!</definedName>
    <definedName name="Yipo" localSheetId="7">[1]DATOS!#REF!</definedName>
    <definedName name="Yipo" localSheetId="4">[1]DATOS!#REF!</definedName>
    <definedName name="Yipo">[1]DATOS!#REF!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99" i="640" l="1"/>
  <c r="Q299" i="640" s="1"/>
  <c r="O298" i="640"/>
  <c r="Q298" i="640" s="1"/>
  <c r="Q297" i="640"/>
  <c r="O297" i="640"/>
  <c r="N292" i="640"/>
  <c r="O291" i="640"/>
  <c r="Q291" i="640" s="1"/>
  <c r="Q290" i="640"/>
  <c r="O290" i="640"/>
  <c r="O289" i="640"/>
  <c r="Q289" i="640" s="1"/>
  <c r="Q286" i="640"/>
  <c r="O286" i="640"/>
  <c r="O285" i="640"/>
  <c r="O284" i="640"/>
  <c r="Q283" i="640"/>
  <c r="O283" i="640"/>
  <c r="O282" i="640"/>
  <c r="Q282" i="640" s="1"/>
  <c r="Q281" i="640"/>
  <c r="O281" i="640"/>
  <c r="O280" i="640"/>
  <c r="Q280" i="640" s="1"/>
  <c r="Q279" i="640"/>
  <c r="O279" i="640"/>
  <c r="O278" i="640"/>
  <c r="Q278" i="640" s="1"/>
  <c r="Q277" i="640"/>
  <c r="O277" i="640"/>
  <c r="O276" i="640"/>
  <c r="Q276" i="640" s="1"/>
  <c r="Q275" i="640"/>
  <c r="O275" i="640"/>
  <c r="O274" i="640"/>
  <c r="Q274" i="640" s="1"/>
  <c r="Q273" i="640"/>
  <c r="O273" i="640"/>
  <c r="O272" i="640"/>
  <c r="Q272" i="640" s="1"/>
  <c r="Q271" i="640"/>
  <c r="O271" i="640"/>
  <c r="G271" i="640"/>
  <c r="Q270" i="640"/>
  <c r="O270" i="640"/>
  <c r="Q269" i="640"/>
  <c r="O269" i="640"/>
  <c r="Q268" i="640"/>
  <c r="O268" i="640"/>
  <c r="O267" i="640"/>
  <c r="G267" i="640"/>
  <c r="G292" i="640" s="1"/>
  <c r="Q266" i="640"/>
  <c r="O266" i="640"/>
  <c r="O255" i="640"/>
  <c r="Q255" i="640" s="1"/>
  <c r="R247" i="640"/>
  <c r="N247" i="640"/>
  <c r="G247" i="640"/>
  <c r="O246" i="640"/>
  <c r="Q246" i="640" s="1"/>
  <c r="Q247" i="640" s="1"/>
  <c r="S247" i="640" s="1"/>
  <c r="O245" i="640"/>
  <c r="Q244" i="640"/>
  <c r="O244" i="640"/>
  <c r="R241" i="640"/>
  <c r="R248" i="640" s="1"/>
  <c r="G241" i="640"/>
  <c r="G248" i="640" s="1"/>
  <c r="O239" i="640"/>
  <c r="Q239" i="640" s="1"/>
  <c r="O238" i="640"/>
  <c r="Q238" i="640" s="1"/>
  <c r="O237" i="640"/>
  <c r="Q237" i="640" s="1"/>
  <c r="O236" i="640"/>
  <c r="Q236" i="640" s="1"/>
  <c r="O235" i="640"/>
  <c r="Q235" i="640" s="1"/>
  <c r="O234" i="640"/>
  <c r="Q234" i="640" s="1"/>
  <c r="O233" i="640"/>
  <c r="Q233" i="640" s="1"/>
  <c r="G233" i="640"/>
  <c r="Q232" i="640"/>
  <c r="O232" i="640"/>
  <c r="Q231" i="640"/>
  <c r="O231" i="640"/>
  <c r="Q230" i="640"/>
  <c r="O230" i="640"/>
  <c r="Q229" i="640"/>
  <c r="O229" i="640"/>
  <c r="Q228" i="640"/>
  <c r="O228" i="640"/>
  <c r="Q227" i="640"/>
  <c r="O227" i="640"/>
  <c r="Q226" i="640"/>
  <c r="O226" i="640"/>
  <c r="Q225" i="640"/>
  <c r="O225" i="640"/>
  <c r="Q224" i="640"/>
  <c r="O224" i="640"/>
  <c r="Q223" i="640"/>
  <c r="O223" i="640"/>
  <c r="Q222" i="640"/>
  <c r="O222" i="640"/>
  <c r="Q221" i="640"/>
  <c r="O221" i="640"/>
  <c r="Q220" i="640"/>
  <c r="O220" i="640"/>
  <c r="Q219" i="640"/>
  <c r="O219" i="640"/>
  <c r="Q218" i="640"/>
  <c r="O218" i="640"/>
  <c r="Q217" i="640"/>
  <c r="O217" i="640"/>
  <c r="Q216" i="640"/>
  <c r="O216" i="640"/>
  <c r="Q215" i="640"/>
  <c r="O215" i="640"/>
  <c r="Q214" i="640"/>
  <c r="O214" i="640"/>
  <c r="Q213" i="640"/>
  <c r="O213" i="640"/>
  <c r="Q212" i="640"/>
  <c r="O212" i="640"/>
  <c r="Q211" i="640"/>
  <c r="O211" i="640"/>
  <c r="Q210" i="640"/>
  <c r="O210" i="640"/>
  <c r="Q209" i="640"/>
  <c r="O209" i="640"/>
  <c r="Q208" i="640"/>
  <c r="O208" i="640"/>
  <c r="Q207" i="640"/>
  <c r="O207" i="640"/>
  <c r="Q206" i="640"/>
  <c r="O206" i="640"/>
  <c r="Q205" i="640"/>
  <c r="O205" i="640"/>
  <c r="Q204" i="640"/>
  <c r="O204" i="640"/>
  <c r="Q203" i="640"/>
  <c r="O203" i="640"/>
  <c r="Q202" i="640"/>
  <c r="O202" i="640"/>
  <c r="N241" i="640" s="1"/>
  <c r="N248" i="640" s="1"/>
  <c r="Q196" i="640"/>
  <c r="O196" i="640"/>
  <c r="Q195" i="640"/>
  <c r="O195" i="640"/>
  <c r="Q194" i="640"/>
  <c r="O194" i="640"/>
  <c r="Q193" i="640"/>
  <c r="O193" i="640"/>
  <c r="Q192" i="640"/>
  <c r="O192" i="640"/>
  <c r="N192" i="640"/>
  <c r="O191" i="640"/>
  <c r="Q191" i="640" s="1"/>
  <c r="O190" i="640"/>
  <c r="G190" i="640"/>
  <c r="Q190" i="640" s="1"/>
  <c r="Q189" i="640"/>
  <c r="O189" i="640"/>
  <c r="Q188" i="640"/>
  <c r="O188" i="640"/>
  <c r="Q187" i="640"/>
  <c r="O187" i="640"/>
  <c r="Q186" i="640"/>
  <c r="O186" i="640"/>
  <c r="Q185" i="640"/>
  <c r="O185" i="640"/>
  <c r="Q184" i="640"/>
  <c r="O184" i="640"/>
  <c r="Q183" i="640"/>
  <c r="O183" i="640"/>
  <c r="Q182" i="640"/>
  <c r="O182" i="640"/>
  <c r="Q177" i="640"/>
  <c r="O177" i="640"/>
  <c r="Q176" i="640"/>
  <c r="O176" i="640"/>
  <c r="Q175" i="640"/>
  <c r="O175" i="640"/>
  <c r="Q174" i="640"/>
  <c r="O174" i="640"/>
  <c r="Q173" i="640"/>
  <c r="O173" i="640"/>
  <c r="Q172" i="640"/>
  <c r="O172" i="640"/>
  <c r="Q171" i="640"/>
  <c r="O171" i="640"/>
  <c r="Q170" i="640"/>
  <c r="O170" i="640"/>
  <c r="Q169" i="640"/>
  <c r="O169" i="640"/>
  <c r="Q162" i="640"/>
  <c r="O162" i="640"/>
  <c r="Q161" i="640"/>
  <c r="O161" i="640"/>
  <c r="Q160" i="640"/>
  <c r="O160" i="640"/>
  <c r="Q159" i="640"/>
  <c r="O159" i="640"/>
  <c r="Q158" i="640"/>
  <c r="O158" i="640"/>
  <c r="Q157" i="640"/>
  <c r="O157" i="640"/>
  <c r="O156" i="640"/>
  <c r="O155" i="640"/>
  <c r="Q155" i="640" s="1"/>
  <c r="O154" i="640"/>
  <c r="Q154" i="640" s="1"/>
  <c r="O153" i="640"/>
  <c r="Q153" i="640" s="1"/>
  <c r="O152" i="640"/>
  <c r="Q152" i="640" s="1"/>
  <c r="O151" i="640"/>
  <c r="Q151" i="640" s="1"/>
  <c r="O147" i="640"/>
  <c r="Q147" i="640" s="1"/>
  <c r="O146" i="640"/>
  <c r="Q146" i="640" s="1"/>
  <c r="O145" i="640"/>
  <c r="Q145" i="640" s="1"/>
  <c r="O144" i="640"/>
  <c r="Q144" i="640" s="1"/>
  <c r="O143" i="640"/>
  <c r="Q143" i="640" s="1"/>
  <c r="O142" i="640"/>
  <c r="Q142" i="640" s="1"/>
  <c r="O141" i="640"/>
  <c r="Q141" i="640" s="1"/>
  <c r="O140" i="640"/>
  <c r="Q140" i="640" s="1"/>
  <c r="O139" i="640"/>
  <c r="Q139" i="640" s="1"/>
  <c r="O138" i="640"/>
  <c r="Q138" i="640" s="1"/>
  <c r="O137" i="640"/>
  <c r="Q137" i="640" s="1"/>
  <c r="O136" i="640"/>
  <c r="Q136" i="640" s="1"/>
  <c r="G136" i="640"/>
  <c r="Q135" i="640"/>
  <c r="O135" i="640"/>
  <c r="Q134" i="640"/>
  <c r="O134" i="640"/>
  <c r="Q133" i="640"/>
  <c r="O133" i="640"/>
  <c r="Q132" i="640"/>
  <c r="O132" i="640"/>
  <c r="Q131" i="640"/>
  <c r="O131" i="640"/>
  <c r="Q130" i="640"/>
  <c r="O130" i="640"/>
  <c r="Q129" i="640"/>
  <c r="O129" i="640"/>
  <c r="Q128" i="640"/>
  <c r="O128" i="640"/>
  <c r="Q127" i="640"/>
  <c r="O127" i="640"/>
  <c r="Q126" i="640"/>
  <c r="O126" i="640"/>
  <c r="Q125" i="640"/>
  <c r="O125" i="640"/>
  <c r="Q124" i="640"/>
  <c r="O124" i="640"/>
  <c r="Q123" i="640"/>
  <c r="O123" i="640"/>
  <c r="Q122" i="640"/>
  <c r="O122" i="640"/>
  <c r="Q121" i="640"/>
  <c r="O121" i="640"/>
  <c r="Q120" i="640"/>
  <c r="O120" i="640"/>
  <c r="Q119" i="640"/>
  <c r="O119" i="640"/>
  <c r="Q113" i="640"/>
  <c r="O113" i="640"/>
  <c r="Q112" i="640"/>
  <c r="O112" i="640"/>
  <c r="G111" i="640"/>
  <c r="G114" i="640" s="1"/>
  <c r="Q110" i="640"/>
  <c r="O110" i="640"/>
  <c r="Q109" i="640"/>
  <c r="O109" i="640"/>
  <c r="Q108" i="640"/>
  <c r="O108" i="640"/>
  <c r="Q107" i="640"/>
  <c r="O107" i="640"/>
  <c r="Q106" i="640"/>
  <c r="O106" i="640"/>
  <c r="Q105" i="640"/>
  <c r="O105" i="640"/>
  <c r="Q104" i="640"/>
  <c r="O104" i="640"/>
  <c r="Q103" i="640"/>
  <c r="O103" i="640"/>
  <c r="Q102" i="640"/>
  <c r="O102" i="640"/>
  <c r="Q101" i="640"/>
  <c r="O101" i="640"/>
  <c r="Q100" i="640"/>
  <c r="O100" i="640"/>
  <c r="Q99" i="640"/>
  <c r="O99" i="640"/>
  <c r="Q98" i="640"/>
  <c r="O98" i="640"/>
  <c r="Q97" i="640"/>
  <c r="O97" i="640"/>
  <c r="Q96" i="640"/>
  <c r="O96" i="640"/>
  <c r="Q95" i="640"/>
  <c r="O95" i="640"/>
  <c r="Q94" i="640"/>
  <c r="O94" i="640"/>
  <c r="Q93" i="640"/>
  <c r="O93" i="640"/>
  <c r="Q92" i="640"/>
  <c r="O92" i="640"/>
  <c r="Q91" i="640"/>
  <c r="O91" i="640"/>
  <c r="Q90" i="640"/>
  <c r="O90" i="640"/>
  <c r="Q89" i="640"/>
  <c r="O89" i="640"/>
  <c r="Q88" i="640"/>
  <c r="O88" i="640"/>
  <c r="Q87" i="640"/>
  <c r="O87" i="640"/>
  <c r="Q86" i="640"/>
  <c r="O86" i="640"/>
  <c r="Q85" i="640"/>
  <c r="O85" i="640"/>
  <c r="Q84" i="640"/>
  <c r="O84" i="640"/>
  <c r="Q83" i="640"/>
  <c r="O83" i="640"/>
  <c r="Q82" i="640"/>
  <c r="O82" i="640"/>
  <c r="Q81" i="640"/>
  <c r="O81" i="640"/>
  <c r="Q80" i="640"/>
  <c r="O80" i="640"/>
  <c r="Q79" i="640"/>
  <c r="O79" i="640"/>
  <c r="Q78" i="640"/>
  <c r="O78" i="640"/>
  <c r="Q77" i="640"/>
  <c r="O77" i="640"/>
  <c r="Q76" i="640"/>
  <c r="O76" i="640"/>
  <c r="Q75" i="640"/>
  <c r="O75" i="640"/>
  <c r="Q74" i="640"/>
  <c r="O74" i="640"/>
  <c r="Q73" i="640"/>
  <c r="O73" i="640"/>
  <c r="Q72" i="640"/>
  <c r="O72" i="640"/>
  <c r="Q71" i="640"/>
  <c r="O71" i="640"/>
  <c r="Q70" i="640"/>
  <c r="O70" i="640"/>
  <c r="Q69" i="640"/>
  <c r="O69" i="640"/>
  <c r="Q68" i="640"/>
  <c r="O68" i="640"/>
  <c r="Q67" i="640"/>
  <c r="O67" i="640"/>
  <c r="Q66" i="640"/>
  <c r="O66" i="640"/>
  <c r="Q65" i="640"/>
  <c r="O65" i="640"/>
  <c r="Q64" i="640"/>
  <c r="O64" i="640"/>
  <c r="Q63" i="640"/>
  <c r="O63" i="640"/>
  <c r="Q62" i="640"/>
  <c r="O62" i="640"/>
  <c r="Q61" i="640"/>
  <c r="O61" i="640"/>
  <c r="Q60" i="640"/>
  <c r="O60" i="640"/>
  <c r="Q59" i="640"/>
  <c r="O59" i="640"/>
  <c r="Q58" i="640"/>
  <c r="O58" i="640"/>
  <c r="Q57" i="640"/>
  <c r="O57" i="640"/>
  <c r="Q56" i="640"/>
  <c r="O56" i="640"/>
  <c r="Q55" i="640"/>
  <c r="O55" i="640"/>
  <c r="Q54" i="640"/>
  <c r="O54" i="640"/>
  <c r="Q53" i="640"/>
  <c r="O53" i="640"/>
  <c r="Q52" i="640"/>
  <c r="O52" i="640"/>
  <c r="Q51" i="640"/>
  <c r="O51" i="640"/>
  <c r="Q50" i="640"/>
  <c r="O50" i="640"/>
  <c r="Q49" i="640"/>
  <c r="O49" i="640"/>
  <c r="Q48" i="640"/>
  <c r="O48" i="640"/>
  <c r="Q47" i="640"/>
  <c r="O47" i="640"/>
  <c r="Q46" i="640"/>
  <c r="O46" i="640"/>
  <c r="Q45" i="640"/>
  <c r="O45" i="640"/>
  <c r="Q44" i="640"/>
  <c r="O44" i="640"/>
  <c r="Q43" i="640"/>
  <c r="O43" i="640"/>
  <c r="Q42" i="640"/>
  <c r="O42" i="640"/>
  <c r="Q41" i="640"/>
  <c r="O41" i="640"/>
  <c r="Q40" i="640"/>
  <c r="O40" i="640"/>
  <c r="Q39" i="640"/>
  <c r="O39" i="640"/>
  <c r="Q38" i="640"/>
  <c r="O38" i="640"/>
  <c r="Q37" i="640"/>
  <c r="O37" i="640"/>
  <c r="Q36" i="640"/>
  <c r="O36" i="640"/>
  <c r="Q35" i="640"/>
  <c r="O35" i="640"/>
  <c r="Q34" i="640"/>
  <c r="O34" i="640"/>
  <c r="Q33" i="640"/>
  <c r="O33" i="640"/>
  <c r="Q32" i="640"/>
  <c r="O32" i="640"/>
  <c r="Q31" i="640"/>
  <c r="O31" i="640"/>
  <c r="Q30" i="640"/>
  <c r="O30" i="640"/>
  <c r="Q29" i="640"/>
  <c r="O29" i="640"/>
  <c r="Q28" i="640"/>
  <c r="O28" i="640"/>
  <c r="Q27" i="640"/>
  <c r="O27" i="640"/>
  <c r="Q26" i="640"/>
  <c r="O26" i="640"/>
  <c r="Q25" i="640"/>
  <c r="O25" i="640"/>
  <c r="Q24" i="640"/>
  <c r="O24" i="640"/>
  <c r="Q23" i="640"/>
  <c r="O23" i="640"/>
  <c r="Q22" i="640"/>
  <c r="O22" i="640"/>
  <c r="Q21" i="640"/>
  <c r="O21" i="640"/>
  <c r="Q20" i="640"/>
  <c r="O20" i="640"/>
  <c r="Q19" i="640"/>
  <c r="O19" i="640"/>
  <c r="Q18" i="640"/>
  <c r="O18" i="640"/>
  <c r="Q17" i="640"/>
  <c r="O17" i="640"/>
  <c r="Q16" i="640"/>
  <c r="O16" i="640"/>
  <c r="Q15" i="640"/>
  <c r="Q111" i="640" s="1"/>
  <c r="Q114" i="640" s="1"/>
  <c r="O15" i="640"/>
  <c r="N14" i="640"/>
  <c r="Q241" i="640" l="1"/>
  <c r="Q267" i="640"/>
  <c r="Q292" i="640" s="1"/>
  <c r="S292" i="640" s="1"/>
  <c r="Q248" i="640" l="1"/>
  <c r="S248" i="640" s="1"/>
  <c r="S241" i="640"/>
  <c r="Q56" i="818" l="1"/>
  <c r="Q55" i="818"/>
  <c r="P54" i="818"/>
  <c r="O54" i="818"/>
  <c r="N54" i="818"/>
  <c r="P53" i="818"/>
  <c r="Q53" i="818" s="1"/>
  <c r="Q52" i="818"/>
  <c r="P51" i="818"/>
  <c r="O51" i="818"/>
  <c r="N51" i="818"/>
  <c r="M51" i="818"/>
  <c r="Q50" i="818"/>
  <c r="Q49" i="818"/>
  <c r="P48" i="818"/>
  <c r="O48" i="818"/>
  <c r="N48" i="818"/>
  <c r="M48" i="818"/>
  <c r="Q48" i="818" s="1"/>
  <c r="Q47" i="818"/>
  <c r="Q46" i="818"/>
  <c r="O45" i="818"/>
  <c r="N45" i="818"/>
  <c r="M45" i="818"/>
  <c r="Q45" i="818" s="1"/>
  <c r="Q44" i="818"/>
  <c r="Q43" i="818"/>
  <c r="O42" i="818"/>
  <c r="N42" i="818"/>
  <c r="M42" i="818"/>
  <c r="G42" i="818"/>
  <c r="Q41" i="818"/>
  <c r="Q40" i="818"/>
  <c r="G40" i="818"/>
  <c r="O39" i="818"/>
  <c r="N39" i="818"/>
  <c r="M39" i="818"/>
  <c r="M54" i="818" s="1"/>
  <c r="G39" i="818"/>
  <c r="Q38" i="818"/>
  <c r="G38" i="818"/>
  <c r="Q37" i="818"/>
  <c r="G37" i="818"/>
  <c r="O36" i="818"/>
  <c r="N36" i="818"/>
  <c r="M36" i="818"/>
  <c r="G36" i="818"/>
  <c r="O35" i="818"/>
  <c r="Q35" i="818" s="1"/>
  <c r="G35" i="818"/>
  <c r="O34" i="818"/>
  <c r="Q34" i="818" s="1"/>
  <c r="G34" i="818"/>
  <c r="P33" i="818"/>
  <c r="O33" i="818"/>
  <c r="N33" i="818"/>
  <c r="M33" i="818"/>
  <c r="G33" i="818"/>
  <c r="O32" i="818"/>
  <c r="Q32" i="818" s="1"/>
  <c r="N32" i="818"/>
  <c r="M32" i="818"/>
  <c r="G32" i="818"/>
  <c r="Q31" i="818"/>
  <c r="O31" i="818"/>
  <c r="N31" i="818"/>
  <c r="G31" i="818"/>
  <c r="G30" i="818"/>
  <c r="Q29" i="818"/>
  <c r="G29" i="818"/>
  <c r="Q28" i="818"/>
  <c r="G28" i="818"/>
  <c r="G27" i="818"/>
  <c r="Q26" i="818"/>
  <c r="G26" i="818"/>
  <c r="Q25" i="818"/>
  <c r="G25" i="818"/>
  <c r="P24" i="818"/>
  <c r="P30" i="818" s="1"/>
  <c r="O24" i="818"/>
  <c r="O30" i="818" s="1"/>
  <c r="N24" i="818"/>
  <c r="N30" i="818" s="1"/>
  <c r="M24" i="818"/>
  <c r="M30" i="818" s="1"/>
  <c r="G24" i="818"/>
  <c r="O23" i="818"/>
  <c r="M23" i="818"/>
  <c r="G23" i="818"/>
  <c r="O22" i="818"/>
  <c r="G22" i="818"/>
  <c r="P21" i="818"/>
  <c r="P27" i="818" s="1"/>
  <c r="O21" i="818"/>
  <c r="O27" i="818" s="1"/>
  <c r="N21" i="818"/>
  <c r="N27" i="818" s="1"/>
  <c r="M21" i="818"/>
  <c r="G21" i="818"/>
  <c r="Q20" i="818"/>
  <c r="G20" i="818"/>
  <c r="Q19" i="818"/>
  <c r="G19" i="818"/>
  <c r="P18" i="818"/>
  <c r="O18" i="818"/>
  <c r="N18" i="818"/>
  <c r="M18" i="818"/>
  <c r="G18" i="818"/>
  <c r="Q17" i="818"/>
  <c r="G17" i="818"/>
  <c r="Q16" i="818"/>
  <c r="G16" i="818"/>
  <c r="P15" i="818"/>
  <c r="O15" i="818"/>
  <c r="N15" i="818"/>
  <c r="M15" i="818"/>
  <c r="Q15" i="818" s="1"/>
  <c r="G15" i="818"/>
  <c r="P14" i="818"/>
  <c r="N14" i="818"/>
  <c r="N23" i="818" s="1"/>
  <c r="M14" i="818"/>
  <c r="G14" i="818"/>
  <c r="P13" i="818"/>
  <c r="P22" i="818" s="1"/>
  <c r="N13" i="818"/>
  <c r="N22" i="818" s="1"/>
  <c r="M13" i="818"/>
  <c r="Q13" i="818" s="1"/>
  <c r="G13" i="818"/>
  <c r="Q12" i="818"/>
  <c r="E12" i="818"/>
  <c r="D12" i="818"/>
  <c r="E11" i="818"/>
  <c r="D11" i="818"/>
  <c r="G11" i="818" s="1"/>
  <c r="G10" i="818"/>
  <c r="Q14" i="818" l="1"/>
  <c r="Q21" i="818"/>
  <c r="Q33" i="818"/>
  <c r="Q42" i="818"/>
  <c r="Q18" i="818"/>
  <c r="G12" i="818"/>
  <c r="Q36" i="818"/>
  <c r="Q54" i="818"/>
  <c r="Q51" i="818"/>
  <c r="Q22" i="818"/>
  <c r="Q30" i="818"/>
  <c r="P23" i="818"/>
  <c r="Q23" i="818" s="1"/>
  <c r="M27" i="818"/>
  <c r="Q27" i="818" s="1"/>
  <c r="Q39" i="818"/>
  <c r="Q24" i="818"/>
  <c r="F284" i="316" l="1"/>
  <c r="J284" i="316" l="1"/>
  <c r="E173" i="316"/>
  <c r="G160" i="316" s="1"/>
  <c r="F213" i="316"/>
  <c r="J213" i="316" s="1"/>
  <c r="E264" i="316"/>
  <c r="I264" i="316" s="1"/>
  <c r="G165" i="316"/>
  <c r="J297" i="316"/>
  <c r="E287" i="316"/>
  <c r="C287" i="316"/>
  <c r="D267" i="316"/>
  <c r="B267" i="316"/>
  <c r="J249" i="316"/>
  <c r="E216" i="316"/>
  <c r="C216" i="316"/>
  <c r="D176" i="316"/>
  <c r="B176" i="316"/>
  <c r="K167" i="316"/>
  <c r="E167" i="316"/>
  <c r="G287" i="316"/>
  <c r="H165" i="316"/>
  <c r="K164" i="316"/>
  <c r="H164" i="316"/>
  <c r="G164" i="316"/>
  <c r="K163" i="316"/>
  <c r="F267" i="316" s="1"/>
  <c r="H163" i="316"/>
  <c r="K162" i="316"/>
  <c r="G252" i="316" s="1"/>
  <c r="H252" i="316" s="1"/>
  <c r="H162" i="316"/>
  <c r="G162" i="316"/>
  <c r="K161" i="316"/>
  <c r="G216" i="316" s="1"/>
  <c r="H161" i="316"/>
  <c r="K160" i="316"/>
  <c r="F176" i="316" s="1"/>
  <c r="H160" i="316"/>
  <c r="H167" i="316" l="1"/>
  <c r="G161" i="316"/>
  <c r="I173" i="316"/>
  <c r="G163" i="316"/>
  <c r="G167" i="316" l="1"/>
</calcChain>
</file>

<file path=xl/sharedStrings.xml><?xml version="1.0" encoding="utf-8"?>
<sst xmlns="http://schemas.openxmlformats.org/spreadsheetml/2006/main" count="2730" uniqueCount="1239">
  <si>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</si>
  <si>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</si>
  <si>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</si>
  <si>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</si>
  <si>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</si>
  <si>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</si>
  <si>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</si>
  <si>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</si>
  <si>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</si>
  <si>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</si>
  <si>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</si>
  <si>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</si>
  <si>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</si>
  <si>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</si>
  <si>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</si>
  <si>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</si>
  <si>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</si>
  <si>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</si>
  <si>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</si>
  <si>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</si>
  <si>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</si>
  <si>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</si>
  <si>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</si>
  <si>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</si>
  <si>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</si>
  <si>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</si>
  <si>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</si>
  <si>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</si>
  <si>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NOTA:  Según el Numeral 6.2 de la Parte General del Contrato, las observaciones de la Interventoría no se entienden como aprobación o desaprobación y no sirven de excusa para el no cumplimento de los resultados requeridos en las especificaciones técnicas o para el no cumplimiento de cualquier otra de sus obligaciones bajo el Contrato.</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</si>
  <si>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</si>
  <si>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</si>
  <si>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</si>
  <si>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</si>
  <si>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</si>
  <si>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</si>
  <si>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</si>
  <si>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</si>
  <si>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</si>
  <si>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</si>
  <si>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</si>
  <si>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</si>
  <si>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</si>
  <si>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3. SOCIAL</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</si>
  <si>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</si>
  <si>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</si>
  <si>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</si>
  <si>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</si>
  <si>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</si>
  <si>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</si>
  <si>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</si>
  <si>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</si>
  <si>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</si>
  <si>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</si>
  <si>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</si>
  <si>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</si>
  <si>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</si>
  <si>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</si>
  <si>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</si>
  <si>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</si>
  <si>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</si>
  <si>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</si>
  <si>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</si>
  <si>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</si>
  <si>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</si>
  <si>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</si>
  <si>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</si>
  <si>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</si>
  <si>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</si>
  <si>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</si>
  <si>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</si>
  <si>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</si>
  <si>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</si>
  <si>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</si>
  <si>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</si>
  <si>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</si>
  <si>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</si>
  <si>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</si>
  <si>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</si>
  <si>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</si>
  <si>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</si>
  <si>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</si>
  <si>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</si>
  <si>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</si>
  <si>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</si>
  <si>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</si>
  <si>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</si>
  <si>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Unidad Funcional 2</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</si>
  <si>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</si>
  <si>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</si>
  <si>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</si>
  <si>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</si>
  <si>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</si>
  <si>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</si>
  <si>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</si>
  <si>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</si>
  <si>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</si>
  <si>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</si>
  <si>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</si>
  <si>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</si>
  <si>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</si>
  <si>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</si>
  <si>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</si>
  <si>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</si>
  <si>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</si>
  <si>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</si>
  <si>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</si>
  <si>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</si>
  <si>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</si>
  <si>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</si>
  <si>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</si>
  <si>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</si>
  <si>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</si>
  <si>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</si>
  <si>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Corpourabá otorgó ampliación de caudal Q. Los Perros. con Resolución 200-03-20-01-1310-2016 del 12-10-17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</si>
  <si>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</si>
  <si>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</si>
  <si>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</si>
  <si>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</si>
  <si>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</si>
  <si>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</si>
  <si>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</si>
  <si>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</si>
  <si>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</si>
  <si>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</si>
  <si>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</si>
  <si>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</si>
  <si>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 xml:space="preserve">CONSTRUCCIÖN </t>
  </si>
  <si>
    <t>Tramos</t>
  </si>
  <si>
    <t xml:space="preserve">REHABILITACIÓN UF2.2, REHABILITACIÓN UF4.2 Y MEJORAMIENTO UF 1 Y UF2.1 </t>
  </si>
  <si>
    <t>Tramo</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</si>
  <si>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</si>
  <si>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</si>
  <si>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</si>
  <si>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</si>
  <si>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</si>
  <si>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</si>
  <si>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</si>
  <si>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</si>
  <si>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</si>
  <si>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</si>
  <si>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Aporte establecido contractual</t>
  </si>
  <si>
    <t xml:space="preserve">               IPC</t>
  </si>
  <si>
    <t>MES DE IPC</t>
  </si>
  <si>
    <t>Aportes efectuados en pesos del mes de referencia</t>
  </si>
  <si>
    <t>Giro 1</t>
  </si>
  <si>
    <t>Proyecto</t>
  </si>
  <si>
    <t>Dinerario</t>
  </si>
  <si>
    <t>Fecha de Constitución del Patrimonio Autónomo</t>
  </si>
  <si>
    <t>Giro 2</t>
  </si>
  <si>
    <t>Giro 3</t>
  </si>
  <si>
    <t>Giro 4</t>
  </si>
  <si>
    <t>Giro 5</t>
  </si>
  <si>
    <t>Giro 6</t>
  </si>
  <si>
    <t>Giro 7</t>
  </si>
  <si>
    <t>Giro 8</t>
  </si>
  <si>
    <t>octubre-01-2015</t>
  </si>
  <si>
    <t>sept-2015</t>
  </si>
  <si>
    <t>octubre-02-2015</t>
  </si>
  <si>
    <t>octubre-15-2015</t>
  </si>
  <si>
    <t>octubre-28-2015</t>
  </si>
  <si>
    <t>noviembre-03-2015</t>
  </si>
  <si>
    <t>octubre-2015</t>
  </si>
  <si>
    <t>Diciembre-14-2015</t>
  </si>
  <si>
    <t>noviembre-2015</t>
  </si>
  <si>
    <t>Diciembre-15-2015</t>
  </si>
  <si>
    <t>Diciembre-16-2015</t>
  </si>
  <si>
    <t>Diciembre-23-2015</t>
  </si>
  <si>
    <t>enero-13-2016</t>
  </si>
  <si>
    <t>diciembre-2015</t>
  </si>
  <si>
    <t>enero-15-2016</t>
  </si>
  <si>
    <t>febrero-09-2016</t>
  </si>
  <si>
    <t>enero-2016</t>
  </si>
  <si>
    <t>febrero-15-2016</t>
  </si>
  <si>
    <t>febrero-16-2016</t>
  </si>
  <si>
    <t>marzo-01-2016</t>
  </si>
  <si>
    <t>febrero-2016</t>
  </si>
  <si>
    <t>marzo-14-2016</t>
  </si>
  <si>
    <t>marzo-15-2016</t>
  </si>
  <si>
    <t>marzo-30-2016</t>
  </si>
  <si>
    <t>abril-12-2016</t>
  </si>
  <si>
    <t>marzo-2016</t>
  </si>
  <si>
    <t>abril-15-2016</t>
  </si>
  <si>
    <t>abril-20-2016</t>
  </si>
  <si>
    <t>abril-29-2016</t>
  </si>
  <si>
    <t>mayo-13-2016</t>
  </si>
  <si>
    <t>abril-2016</t>
  </si>
  <si>
    <t>mayo-20-2016</t>
  </si>
  <si>
    <t>15 de Junio de 2016</t>
  </si>
  <si>
    <t>mayo-2016</t>
  </si>
  <si>
    <t>24 de Junio de 2016</t>
  </si>
  <si>
    <t>julio-14-2016</t>
  </si>
  <si>
    <t>junio-2016</t>
  </si>
  <si>
    <t>julio-25-2016</t>
  </si>
  <si>
    <t>julio-26-2016</t>
  </si>
  <si>
    <t>julio-2016</t>
  </si>
  <si>
    <t>agosto-2016</t>
  </si>
  <si>
    <t>septiembre-2016</t>
  </si>
  <si>
    <t>18-0ctubre-2016</t>
  </si>
  <si>
    <t>21-octubre-de 2016</t>
  </si>
  <si>
    <t>31-octubre-de 2016</t>
  </si>
  <si>
    <t>15-noviembre-de 2016</t>
  </si>
  <si>
    <t>octubre-2016</t>
  </si>
  <si>
    <t>17-noviembre-de 2016</t>
  </si>
  <si>
    <t>30-noviembre-de 2016</t>
  </si>
  <si>
    <t>diciembre-2016</t>
  </si>
  <si>
    <t>febrero-01-2017</t>
  </si>
  <si>
    <t>enero-2017</t>
  </si>
  <si>
    <t>marzo-2017</t>
  </si>
  <si>
    <t>Abril-24-2017</t>
  </si>
  <si>
    <t>Abril-26-2017</t>
  </si>
  <si>
    <t>Mayo-03-2017</t>
  </si>
  <si>
    <t>abril-2017</t>
  </si>
  <si>
    <t>Mayo-04-2017</t>
  </si>
  <si>
    <t>Mayo-05-2017</t>
  </si>
  <si>
    <t>Mayo-09-2017</t>
  </si>
  <si>
    <t>Mayo-12-2017</t>
  </si>
  <si>
    <t>Mayo-16-2017</t>
  </si>
  <si>
    <t>Mayo-18-2017</t>
  </si>
  <si>
    <t>OCTUBRE-02-2017</t>
  </si>
  <si>
    <t>Septiembre 2017</t>
  </si>
  <si>
    <t>OCTUBRE-31-2017</t>
  </si>
  <si>
    <t>Septiembre -2017</t>
  </si>
  <si>
    <t>Abril-2018</t>
  </si>
  <si>
    <t>TOTAL APORTES DINERARIOS</t>
  </si>
  <si>
    <t>Especie</t>
  </si>
  <si>
    <t>Septiembre-2015</t>
  </si>
  <si>
    <t>Predios</t>
  </si>
  <si>
    <t>incumplido</t>
  </si>
  <si>
    <t>Cumplió</t>
  </si>
  <si>
    <t>Giro 9</t>
  </si>
  <si>
    <t>Giro 10</t>
  </si>
  <si>
    <t>Giro 11</t>
  </si>
  <si>
    <t>Giro 12</t>
  </si>
  <si>
    <t>Giro 13</t>
  </si>
  <si>
    <t>Giro 14</t>
  </si>
  <si>
    <t>mayo-2017</t>
  </si>
  <si>
    <t>Giro 15</t>
  </si>
  <si>
    <t>junio-2017</t>
  </si>
  <si>
    <t>Giro 16</t>
  </si>
  <si>
    <t>6 de septiembre-2017</t>
  </si>
  <si>
    <t>AGOSTO-2017</t>
  </si>
  <si>
    <t>Giro 17</t>
  </si>
  <si>
    <t>9 de octubre-2017</t>
  </si>
  <si>
    <t>septiembre-2017</t>
  </si>
  <si>
    <t>Giro 18</t>
  </si>
  <si>
    <t>31 de octubre-2017</t>
  </si>
  <si>
    <t>Subcuenta Interventoría y Supervisión</t>
  </si>
  <si>
    <t>octubre-02-2016</t>
  </si>
  <si>
    <t>enero-26-2016</t>
  </si>
  <si>
    <t>6 meses desde la Fecha de Inicio</t>
  </si>
  <si>
    <t>abril-14-2016</t>
  </si>
  <si>
    <t>12 meses desde la Fecha de Inicio</t>
  </si>
  <si>
    <t>octubre-07-2016</t>
  </si>
  <si>
    <t>18 meses desde la Fecha de Inicio</t>
  </si>
  <si>
    <t>mayo-30-2017</t>
  </si>
  <si>
    <t>Abril-2017</t>
  </si>
  <si>
    <t>intereses</t>
  </si>
  <si>
    <t>julio-07-2017</t>
  </si>
  <si>
    <t>24 meses desde la Fecha de Inicio</t>
  </si>
  <si>
    <t>Octubre-09-2017</t>
  </si>
  <si>
    <t>30 meses desde la Fecha de Inicio</t>
  </si>
  <si>
    <t>abril-19-2018</t>
  </si>
  <si>
    <t>abril-2018</t>
  </si>
  <si>
    <t>36 meses desde la Fecha de Inicio</t>
  </si>
  <si>
    <t>42 meses desde la Fecha de Inicio</t>
  </si>
  <si>
    <t>48 meses desde la Fecha de Inicio</t>
  </si>
  <si>
    <t>54 meses desde la Fecha de Inicio</t>
  </si>
  <si>
    <t>60 meses desde la Fecha de Inicio</t>
  </si>
  <si>
    <t>66 meses desde la Fecha de Inicio</t>
  </si>
  <si>
    <t>Soporte Contractual</t>
  </si>
  <si>
    <t>enero-29-2016</t>
  </si>
  <si>
    <t>enero-30-2017</t>
  </si>
  <si>
    <t>Cuentas MASC</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</si>
  <si>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</si>
  <si>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Enero-05-2016</t>
  </si>
  <si>
    <t>Julio-05-0216</t>
  </si>
  <si>
    <t>Aporte Enero 6-2017</t>
  </si>
  <si>
    <t>Enero-06-2017</t>
  </si>
  <si>
    <t>Aporte Enero 30-2017</t>
  </si>
  <si>
    <t>Aporte Julio 05-2017</t>
  </si>
  <si>
    <t>Junio-27-0217</t>
  </si>
  <si>
    <t>Mayo-2017</t>
  </si>
  <si>
    <t>Aporte Enero  06-2018</t>
  </si>
  <si>
    <t>Enero-16-2018</t>
  </si>
  <si>
    <t>diciembre de 2017</t>
  </si>
  <si>
    <t>Aporte Enero 30-2018</t>
  </si>
  <si>
    <t>cumplido</t>
  </si>
  <si>
    <t>Cuentas COMPENSACIONES AMBIENTALES</t>
  </si>
  <si>
    <t>Aporte julio 15-2017</t>
  </si>
  <si>
    <t>Junio-27-2017</t>
  </si>
  <si>
    <t>Aporte Agosto 15-2017</t>
  </si>
  <si>
    <t>Julio-26-2017</t>
  </si>
  <si>
    <t>Aporte  sept 15-2017</t>
  </si>
  <si>
    <t>Septiembre-06-2017</t>
  </si>
  <si>
    <t>Agosto-2017</t>
  </si>
  <si>
    <t>Aporte  oct 15-2017</t>
  </si>
  <si>
    <t>Septiembre-2017</t>
  </si>
  <si>
    <t>Aporte  Nov 15-2017</t>
  </si>
  <si>
    <t>Nov-14-2017</t>
  </si>
  <si>
    <t>octubre-2017</t>
  </si>
  <si>
    <t>Aporte  Dic 15-2017</t>
  </si>
  <si>
    <t>Diciembre-15-2017</t>
  </si>
  <si>
    <t>Noviembre-2017</t>
  </si>
  <si>
    <t>Aporte  Ene 16-2018</t>
  </si>
  <si>
    <t>diciembre-2017</t>
  </si>
  <si>
    <t>Aporte  feb 16-2018</t>
  </si>
  <si>
    <t>febrero-19-2018</t>
  </si>
  <si>
    <t>Enero-2018</t>
  </si>
  <si>
    <t>aporte de mar -12-2018</t>
  </si>
  <si>
    <t>marzo -12-2018</t>
  </si>
  <si>
    <t>febrero-2018</t>
  </si>
  <si>
    <t>aporte de abr -19-2018</t>
  </si>
  <si>
    <t>abril -19-2018</t>
  </si>
  <si>
    <t>marzo-2018</t>
  </si>
  <si>
    <t>Cuentas REDES</t>
  </si>
  <si>
    <t>Aporte julio 06-2017</t>
  </si>
  <si>
    <t>SUBCUENTA PREDIOS II</t>
  </si>
  <si>
    <t>Predios OTROS SI N.3</t>
  </si>
  <si>
    <t>03/12/2017 y 11 de dic-2017</t>
  </si>
  <si>
    <t>incumplido por fecha</t>
  </si>
  <si>
    <t>9 y 10 de enero de 2018</t>
  </si>
  <si>
    <t>enero-2018</t>
  </si>
  <si>
    <t>feb-2018</t>
  </si>
  <si>
    <t>Giro 19</t>
  </si>
  <si>
    <t>Giro 20</t>
  </si>
  <si>
    <t>Giro 21</t>
  </si>
  <si>
    <t>Giro 22</t>
  </si>
  <si>
    <t>Giro 23</t>
  </si>
  <si>
    <t>REGISTRO FOTOGRÁFICO</t>
  </si>
  <si>
    <t>CONCESION AUTOPISTA AL MAR 1</t>
  </si>
  <si>
    <t>CONSORCIO EPSILON 4G</t>
  </si>
  <si>
    <t>Control semanal de Avance Predial</t>
  </si>
  <si>
    <t>ELABORÓ</t>
  </si>
  <si>
    <t>FECHA DE APROBACIÓN</t>
  </si>
  <si>
    <t>NGB</t>
  </si>
  <si>
    <t>RCM</t>
  </si>
  <si>
    <t>EAUP</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</si>
  <si>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</si>
  <si>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</si>
  <si>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</si>
  <si>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</si>
  <si>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</si>
  <si>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</si>
  <si>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</si>
  <si>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</si>
  <si>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</si>
  <si>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</si>
  <si>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</si>
  <si>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</si>
  <si>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</si>
  <si>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</si>
  <si>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Ficha Social aprobada</t>
  </si>
  <si>
    <t>Ficha Social no aprobada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</si>
  <si>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</si>
  <si>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</si>
  <si>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</si>
  <si>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</si>
  <si>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</si>
  <si>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</si>
  <si>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</si>
  <si>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</si>
  <si>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</si>
  <si>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</si>
  <si>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</si>
  <si>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</si>
  <si>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</si>
  <si>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C. Nueva Túnel de Occ -  S. Jerónimo segundo Tubo del túnel</t>
  </si>
  <si>
    <t>Firmado entre el INVIAS y DEVIMAR el 27-03-17</t>
  </si>
  <si>
    <t>Giro 4 - ajuste</t>
  </si>
  <si>
    <t>mayo-17-2018</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</si>
  <si>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</si>
  <si>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</si>
  <si>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</si>
  <si>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</si>
  <si>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</si>
  <si>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</si>
  <si>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</si>
  <si>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</si>
  <si>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</si>
  <si>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</si>
  <si>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</si>
  <si>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junio-28-2018</t>
  </si>
  <si>
    <t>may-2018</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</si>
  <si>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</si>
  <si>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</si>
  <si>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</si>
  <si>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</si>
  <si>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</si>
  <si>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julio-24-2018</t>
  </si>
  <si>
    <t>jun-2018</t>
  </si>
  <si>
    <t>junio- 2018</t>
  </si>
  <si>
    <t>Se autorizó con Resolución Corantioquia 160HX-RES1711-6262 del 14-11-17</t>
  </si>
  <si>
    <t>aporte de agosto -30-2018</t>
  </si>
  <si>
    <t>agosto 21-2018</t>
  </si>
  <si>
    <t>jul-2018</t>
  </si>
  <si>
    <t>junio-2018</t>
  </si>
  <si>
    <t>ACCIDENTALIDAD</t>
  </si>
  <si>
    <t>Aporte Adicional en Dinero - deuda Subordinada</t>
  </si>
  <si>
    <t>julio-2018</t>
  </si>
  <si>
    <t>agosto-2018</t>
  </si>
  <si>
    <t>agosto - 2018</t>
  </si>
  <si>
    <t>Giro 20%</t>
  </si>
  <si>
    <t>20% Adicional a cargo del Concesionario</t>
  </si>
  <si>
    <t>Mantenimiento de baños portátiles con tercero autorizado</t>
  </si>
  <si>
    <t>aporte de septiembre -30-2018</t>
  </si>
  <si>
    <t>Sep-2018</t>
  </si>
  <si>
    <t>sept-2018</t>
  </si>
  <si>
    <t>octub- 11-2018</t>
  </si>
  <si>
    <t>sep-2018</t>
  </si>
  <si>
    <t>aporte de octubre -30-2018</t>
  </si>
  <si>
    <t>oct-2018</t>
  </si>
  <si>
    <t>oct-2019</t>
  </si>
  <si>
    <t>pago de intereses del  aporte 15</t>
  </si>
  <si>
    <t>aporte de noviembre -30-2018</t>
  </si>
  <si>
    <t>ajuste al aporte 10 mas rendimientos</t>
  </si>
  <si>
    <t>octubre-2018</t>
  </si>
  <si>
    <t>pago del ajunte al fondeo 10 mas rendimientos</t>
  </si>
  <si>
    <t>TODAS</t>
  </si>
  <si>
    <t>Estudio de Fichas Prediales y Avaluos Comerciales Corporativos de las Unidades Funcionales 1 y 2</t>
  </si>
  <si>
    <t>noviembre-2018</t>
  </si>
  <si>
    <t>soporte contractual</t>
  </si>
  <si>
    <t>MASC</t>
  </si>
  <si>
    <t>nov-2018</t>
  </si>
  <si>
    <t>Aporte de Dic-2018</t>
  </si>
  <si>
    <t>aporte enero -30-2019</t>
  </si>
  <si>
    <t>VIGENCIAS FUTURAS</t>
  </si>
  <si>
    <t>APORTE  2018</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</si>
  <si>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</si>
  <si>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</si>
  <si>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Noviembre 2017</t>
  </si>
  <si>
    <t>dic-2018</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</si>
  <si>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</si>
  <si>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</si>
  <si>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</si>
  <si>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</si>
  <si>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</si>
  <si>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</si>
  <si>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</si>
  <si>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</si>
  <si>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</si>
  <si>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</si>
  <si>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</si>
  <si>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</si>
  <si>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</si>
  <si>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</si>
  <si>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</si>
  <si>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</si>
  <si>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</si>
  <si>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</si>
  <si>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</si>
  <si>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</si>
  <si>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</si>
  <si>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</si>
  <si>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</si>
  <si>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</si>
  <si>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</si>
  <si>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</si>
  <si>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</si>
  <si>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</si>
  <si>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</si>
  <si>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</si>
  <si>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</si>
  <si>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</si>
  <si>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</si>
  <si>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</si>
  <si>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</si>
  <si>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</si>
  <si>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</si>
  <si>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</si>
  <si>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</si>
  <si>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</si>
  <si>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</si>
  <si>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</si>
  <si>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</si>
  <si>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</si>
  <si>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</si>
  <si>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</si>
  <si>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</si>
  <si>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</si>
  <si>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</si>
  <si>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</si>
  <si>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</si>
  <si>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</si>
  <si>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</si>
  <si>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</si>
  <si>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TEMA</t>
  </si>
  <si>
    <t>REVISIÓN Y ANALISIS DE INSUMOS PREDIALES</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</si>
  <si>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</si>
  <si>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</si>
  <si>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</si>
  <si>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</si>
  <si>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</si>
  <si>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</si>
  <si>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</si>
  <si>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</si>
  <si>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aporte abril -30-2019</t>
  </si>
  <si>
    <t>abril-2019</t>
  </si>
  <si>
    <t>cumplido-  el aporte del periodo anterior cubre los fondeos 18 y 19 del presente año</t>
  </si>
  <si>
    <t>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</si>
  <si>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</si>
  <si>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</si>
  <si>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</si>
  <si>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</si>
  <si>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</si>
  <si>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</si>
  <si>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</si>
  <si>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</si>
  <si>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</si>
  <si>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</si>
  <si>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</si>
  <si>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</si>
  <si>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</si>
  <si>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</si>
  <si>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ESTACIÓN O PLAYA DE PEAJES</t>
  </si>
  <si>
    <t>Ampliación Puente La Muñoz II UF2.1</t>
  </si>
  <si>
    <t>Ampliación Puente La Guaracú II UF2.1</t>
  </si>
  <si>
    <t>septiembre-2018</t>
  </si>
  <si>
    <t>Giro adicional 30%</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</si>
  <si>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</si>
  <si>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</si>
  <si>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</si>
  <si>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</si>
  <si>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</si>
  <si>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</si>
  <si>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</si>
  <si>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</si>
  <si>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Ampliación Puente El Sapo UF2.1</t>
  </si>
  <si>
    <t>Giro 26</t>
  </si>
  <si>
    <t>Aporte de Agosto 31 -2019</t>
  </si>
  <si>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</si>
  <si>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</si>
  <si>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</si>
  <si>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</si>
  <si>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</si>
  <si>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</si>
  <si>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</si>
  <si>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</si>
  <si>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</si>
  <si>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</si>
  <si>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</si>
  <si>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</si>
  <si>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</si>
  <si>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</si>
  <si>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</si>
  <si>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</si>
  <si>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</si>
  <si>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</si>
  <si>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</si>
  <si>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</si>
  <si>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</si>
  <si>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</si>
  <si>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</si>
  <si>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</si>
  <si>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FOTO 1</t>
  </si>
  <si>
    <t>FOTO 2</t>
  </si>
  <si>
    <t>FOTO 13</t>
  </si>
  <si>
    <t>FOTO 14</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</si>
  <si>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</si>
  <si>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Cumplió el aporte del mes de mayo/2019 y realizó el anticipo de los periodos de junio por $923.770.254 y parte de julio. El aporte de Julio es de $852.687.174 y con este aporte lleva $843.955.468,24 quedando un faltante de $8.731.705,76</t>
  </si>
  <si>
    <t>Giro 27</t>
  </si>
  <si>
    <t>Aporte de Septiembre 30 -2019</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</si>
  <si>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</si>
  <si>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</si>
  <si>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</si>
  <si>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</si>
  <si>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</si>
  <si>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</si>
  <si>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Giro 30</t>
  </si>
  <si>
    <t>Aporte de Dic 30 -2019</t>
  </si>
  <si>
    <t>10 de octubre 2019</t>
  </si>
  <si>
    <t>Cumplió los fondeos los esta realizando anticipadamente</t>
  </si>
  <si>
    <t>Aporte anual 2019</t>
  </si>
  <si>
    <t xml:space="preserve">El presupuesto actualizado de redes húmedas obtiene el concepto de NO objeción. </t>
  </si>
  <si>
    <t>Sep-2019</t>
  </si>
  <si>
    <t>Traslado de redes húmedas UF2.1.</t>
  </si>
  <si>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</si>
  <si>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t>Dic-2019</t>
  </si>
  <si>
    <t>E</t>
  </si>
  <si>
    <t xml:space="preserve">                                                            TOTAL APORTES EQUITY</t>
  </si>
  <si>
    <t>P</t>
  </si>
  <si>
    <t>IS</t>
  </si>
  <si>
    <t>SC</t>
  </si>
  <si>
    <t>CA</t>
  </si>
  <si>
    <t>R</t>
  </si>
  <si>
    <t>VF</t>
  </si>
  <si>
    <t>APORTE 2019</t>
  </si>
  <si>
    <t>NOV/2019</t>
  </si>
  <si>
    <t>Cumplido</t>
  </si>
  <si>
    <t>REVISIÓN DE LA PLATAFORMA OLYMPUS</t>
  </si>
  <si>
    <t>Se realizó verificacion, observación y aprobacion de cada uno de los datos que se ingresaron a la plataforma Olympus por parte del Concesionario.</t>
  </si>
  <si>
    <r>
      <t>N</t>
    </r>
    <r>
      <rPr>
        <sz val="10"/>
        <color theme="1"/>
        <rFont val="Calibri"/>
        <family val="2"/>
        <scheme val="minor"/>
      </rPr>
      <t>o Aplica Compensación</t>
    </r>
  </si>
  <si>
    <t>Ampliación Puente La Guaira UF2.1</t>
  </si>
  <si>
    <t xml:space="preserve">Observaciones: </t>
  </si>
  <si>
    <t>9. CONTROL TÉCNICO DE TÚNELES</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</si>
  <si>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</si>
  <si>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</si>
  <si>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</si>
  <si>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</si>
  <si>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</si>
  <si>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Unidad Funcional 4,1</t>
  </si>
  <si>
    <t>Unidad Funcional 4,2</t>
  </si>
  <si>
    <t>ÉPSILON 4G</t>
  </si>
  <si>
    <t>Traslado de redes Húmedas UF1 y UF3</t>
  </si>
  <si>
    <t>FECHA APROBACIÓN</t>
  </si>
  <si>
    <t>31 ENERO DE 2020</t>
  </si>
  <si>
    <t>PK 0+160</t>
  </si>
  <si>
    <t>PK 3+300</t>
  </si>
  <si>
    <t>PK 11+700 Zona del retorno # 1</t>
  </si>
  <si>
    <t>Concretos premezclados</t>
  </si>
  <si>
    <t xml:space="preserve">Las plantas concreteras del PK 13 y del PK 1+200 harán la fabricación de: concretos lanzados, concretos estructurales, morteros de inyección y los concretos simples; según los requerimientos de cada uno de los frentes activos. </t>
  </si>
  <si>
    <t>ACTIVIDADES CRÍTICAS SEGÚN ANEXO #1 DE MAR 1, POR LA CUARENTENA DEL COVID-19</t>
  </si>
  <si>
    <t>PK 24+300 CD - Box # 106</t>
  </si>
  <si>
    <t>Trabajos mecánicos para encoles y encausamiento, a fin de evitar inundación - Sitio Piedras Verdes</t>
  </si>
  <si>
    <t>Unidad Funcional 4,1 - Rehabilitación Sector 4.1 Venecia - Peñalisa (Salgar) 8,8 KM</t>
  </si>
  <si>
    <t>Acopio y trasiego de material de descombro traído de los portales del nuevo túnel.</t>
  </si>
  <si>
    <t>PK 0+700</t>
  </si>
  <si>
    <t>o CCO del TUNEL</t>
  </si>
  <si>
    <t>MOVIMIENTO TIERRA o MATERIAL DE DESCOMBRO</t>
  </si>
  <si>
    <t>TEMAS DE CONTROL EN EL PERIODO PUENTES</t>
  </si>
  <si>
    <t>FOTO 3</t>
  </si>
  <si>
    <t>FOTO 4</t>
  </si>
  <si>
    <t>FOTO 5</t>
  </si>
  <si>
    <t>FOTO 6</t>
  </si>
  <si>
    <t xml:space="preserve">Acopio de material de rezaga, portal Santafe. </t>
  </si>
  <si>
    <t>PK 9+200</t>
  </si>
  <si>
    <t>PK 17+300</t>
  </si>
  <si>
    <t>PK 18+800</t>
  </si>
  <si>
    <t>PK 24+150</t>
  </si>
  <si>
    <t>PK 25+050</t>
  </si>
  <si>
    <t>PK 28+800</t>
  </si>
  <si>
    <t>UF-1.0</t>
  </si>
  <si>
    <t>UF-2.1</t>
  </si>
  <si>
    <t>UF-3.0</t>
  </si>
  <si>
    <t>Puente PK21+220 UF2.1. Vista panorámica. Infraestructura terminada</t>
  </si>
  <si>
    <t>31  ENERO DE 2020</t>
  </si>
  <si>
    <t>6'0%</t>
  </si>
  <si>
    <t>PK 24+400/700 CD</t>
  </si>
  <si>
    <t>Retorno #2</t>
  </si>
  <si>
    <t>Aprobados</t>
  </si>
  <si>
    <t>No Aprobados</t>
  </si>
  <si>
    <t>Avalúos Preliminares Aprobados</t>
  </si>
  <si>
    <t>Avalúos Preliminares No Aprobados</t>
  </si>
  <si>
    <r>
      <t xml:space="preserve">De acuerdo con el programa de trabajo presentado por el concesionario para la </t>
    </r>
    <r>
      <rPr>
        <b/>
        <sz val="11"/>
        <rFont val="Arial"/>
        <family val="2"/>
      </rPr>
      <t>UF3.1.B</t>
    </r>
    <r>
      <rPr>
        <sz val="11"/>
        <rFont val="Arial"/>
        <family val="2"/>
      </rPr>
      <t>, el concesionario continuó actividades de excavación por el sistema  de  perforación y voladura, del túnel principal en el Portal Medellín, sin atrasos evidentes.</t>
    </r>
  </si>
  <si>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</si>
  <si>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</si>
  <si>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PK 0+500</t>
  </si>
  <si>
    <t>PK 5+860</t>
  </si>
  <si>
    <t>PK 11+800</t>
  </si>
  <si>
    <t>PK 14+400</t>
  </si>
  <si>
    <t>PK 18+300</t>
  </si>
  <si>
    <t xml:space="preserve">Talud en rehabilitación </t>
  </si>
  <si>
    <t>Se encuentran estacionadas 2 grúas, una ambulancia y un carro de inspección a fin de prestar los servicios de emergencia, cuando los usuarios o las condiciones  los requieran.</t>
  </si>
  <si>
    <t>Corte y perfilado de talud</t>
  </si>
  <si>
    <t>PK 0+060</t>
  </si>
  <si>
    <t>PK 0+130</t>
  </si>
  <si>
    <t>Puente PK 1+440 UF 1-  Finalizan acabados en defensas tipo New Jerseys.</t>
  </si>
  <si>
    <t>Programa 1. Atención al usuario.</t>
  </si>
  <si>
    <t>Redes de drenajes superficiales, paisajismo, revegetalización etc.</t>
  </si>
  <si>
    <t>PK 22+430/480 CI</t>
  </si>
  <si>
    <t>Puente PK 0+930 UF 1. Acabados de defensas tipo New Jersey, ambos costados.</t>
  </si>
  <si>
    <t>,</t>
  </si>
  <si>
    <t>PK 5+720</t>
  </si>
  <si>
    <t xml:space="preserve">PK 14+700 </t>
  </si>
  <si>
    <t>PK 18+000</t>
  </si>
  <si>
    <t>Zona anexa al retorno # 1</t>
  </si>
  <si>
    <t>PK 22+000</t>
  </si>
  <si>
    <t>PK 27+000</t>
  </si>
  <si>
    <t xml:space="preserve">PK9+580 - UF3.1D - Excavación a partir del punto de entronque, galería peatonal N°1. Túnel en funcionamiento. </t>
  </si>
  <si>
    <t xml:space="preserve">PK10+074 - UF3.1D - Excavación a partir del punto de entronque, galería vehicular N°1. Túnel en funcionamiento. </t>
  </si>
  <si>
    <t xml:space="preserve">PK10+545 - UF3.1D - Excavación a partir del punto de entronque, galería peatonal N°2. Túnel en funcionamiento. </t>
  </si>
  <si>
    <t xml:space="preserve">PK11+054 - UF3.1D - Excavación a partir del punto de entronque, galería peatonal N°3. Túnel en funcionamiento. </t>
  </si>
  <si>
    <t xml:space="preserve">PK12+024 - UF3.1D - Excavación a partir del punto de entronque, galería peatonal N°4. Túnel en funcionamiento. </t>
  </si>
  <si>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 TERMINADA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</si>
  <si>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TERMINADA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t>
    </r>
    <r>
      <rPr>
        <sz val="11"/>
        <color rgb="FFFF0000"/>
        <rFont val="Arial"/>
        <family val="2"/>
      </rPr>
      <t xml:space="preserve"> Frente Inactivo.</t>
    </r>
    <r>
      <rPr>
        <sz val="11"/>
        <color theme="1"/>
        <rFont val="Arial"/>
        <family val="2"/>
      </rPr>
      <t xml:space="preserve">
Se construye losa en concreto reforzado para la unión entre los puentes PK8+705 y PK8+800.</t>
    </r>
  </si>
  <si>
    <r>
      <t xml:space="preserve">PUENTE PK9+777 UF1. </t>
    </r>
    <r>
      <rPr>
        <sz val="11"/>
        <color theme="1"/>
        <rFont val="Arial"/>
        <family val="2"/>
      </rPr>
      <t xml:space="preserve">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t>
    </r>
    <r>
      <rPr>
        <sz val="11"/>
        <color rgb="FFFF0000"/>
        <rFont val="Arial"/>
        <family val="2"/>
      </rPr>
      <t>Frente inactivo.</t>
    </r>
    <r>
      <rPr>
        <sz val="11"/>
        <color theme="1"/>
        <rFont val="Arial"/>
        <family val="2"/>
      </rPr>
      <t xml:space="preserve">
El avance en excavación y construcción de anillos es del 69,1%</t>
    </r>
  </si>
  <si>
    <t>Puente PK 0+930 UF 1. Vista panorámica Puente construido.</t>
  </si>
  <si>
    <t>Puente PK 1+440 UF 1-  Vista panorámica Puente construido.</t>
  </si>
  <si>
    <t>Puente PK 17+205 UF 1- Vista panorámica avance construcción Puente.</t>
  </si>
  <si>
    <t>ACTIVIDADES CRÍTICAS SEGÚN ANEXO #1 DE MAR 1 POR LA CUARENTENA DEL COVID-19</t>
  </si>
  <si>
    <t>Drenajes longitudinales</t>
  </si>
  <si>
    <t>Cortes en taludes, perfilados - Granulares  -  CI</t>
  </si>
  <si>
    <t xml:space="preserve">PK 15+300 </t>
  </si>
  <si>
    <t>Cortes / Llenos / Curado de granulares  -  CD</t>
  </si>
  <si>
    <t>PK 14+900</t>
  </si>
  <si>
    <t>ODT # 063 - CD</t>
  </si>
  <si>
    <t>PK 29+400</t>
  </si>
  <si>
    <t>Construcción canaleta perimetral -CD</t>
  </si>
  <si>
    <t>Puente PK 17+205 UF 1- Vista panorámica avance construcción Puente. Infraestructura terminada.</t>
  </si>
  <si>
    <t xml:space="preserve">PK11+544 - UF3.1D - Excavación a partir del punto de entronque, galería vehicular N°2. Túnel en funcionamiento. </t>
  </si>
  <si>
    <t>ACTIVIDADES DE OPERACIÓN Y MANTENIMIENTO</t>
  </si>
  <si>
    <t>ACTIVIDADES DE OPERACIÓN Y MANTENIMIENTO - UF1</t>
  </si>
  <si>
    <t>ACTIVIDADES DE OPERACIÓN Y MANTENIMIENTO-UF2.1</t>
  </si>
  <si>
    <t>ACTIVIDADES DE OPERACIÓN Y MANTENIMIENTO - UF2,2</t>
  </si>
  <si>
    <t>ACTIVIDADES DE OPERACIÓN Y MANTENIMIENTO - UF3</t>
  </si>
  <si>
    <t>ACTIVIDADES DE OPERACIÓN Y MANTENIMIENTO - UF4</t>
  </si>
  <si>
    <t>PK 0+750</t>
  </si>
  <si>
    <t>Llenos y demoliciones - CI</t>
  </si>
  <si>
    <t>PK 7+800/900</t>
  </si>
  <si>
    <t>PK 15+400</t>
  </si>
  <si>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</si>
  <si>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t>Ampliación Puente 3 La Cola UF1</t>
  </si>
  <si>
    <t>Puente PK 0+160 UF 1-  Acabados en módulos de defensa tipo New Jersey.</t>
  </si>
  <si>
    <t>Puente PK 10+440 UF 1-  ESTRIBO 1. Terminado</t>
  </si>
  <si>
    <t>Puente PK 10+440 UF 1- Vista panorámica avance construcción  Puente. Infraestructura terminada.</t>
  </si>
  <si>
    <t>Puente PK 11+110 UF 1-   PILA 2. Desencofrado de Viga Cabezal.</t>
  </si>
  <si>
    <t>Puente PK 11+110 UF 1- Vista panorámica avance construcción Puente.</t>
  </si>
  <si>
    <t>PK 1+050</t>
  </si>
  <si>
    <t>PK 1+500</t>
  </si>
  <si>
    <t>Aplicación de granulares y capa asfáltica intermedia - CI</t>
  </si>
  <si>
    <t>Muro # 037 - TA</t>
  </si>
  <si>
    <t>Muro # 072 - HA</t>
  </si>
  <si>
    <t>Lleno estructural - CI</t>
  </si>
  <si>
    <t>Corte talud (perfilación) - CD</t>
  </si>
  <si>
    <t>Inactivo. 
Se fundieron muros del disipador con su bajante para el canal de drenaje perimetral. Se fundió también el disipador intermedio con cuneta que descarga en canal perimetral.</t>
  </si>
  <si>
    <t>PK 20+650</t>
  </si>
  <si>
    <t>Colocación de capa asfáltica MSC-25 + Construcción canal perimetral - CD</t>
  </si>
  <si>
    <t>PK 30+500 CI</t>
  </si>
  <si>
    <t>Reforzamiento de talud</t>
  </si>
  <si>
    <t>PK 0+480</t>
  </si>
  <si>
    <t>EXCAVACION,  LLENOS Y DRENAJE - CD</t>
  </si>
  <si>
    <t>SEGURIDAD VIAL</t>
  </si>
  <si>
    <t>PK 0+950</t>
  </si>
  <si>
    <t>Aplicación de capa asfáltica - Drenajes</t>
  </si>
  <si>
    <t>PK 10+750</t>
  </si>
  <si>
    <t>PK 19+200  CD</t>
  </si>
  <si>
    <t>PK 18+400  CI</t>
  </si>
  <si>
    <t>Lleno y compactación - CD
Sector Villa del Marques / Sindelhato</t>
  </si>
  <si>
    <t>TRABAJOS FINALIZADOS EL 29 DE MAYO DEL 2020</t>
  </si>
  <si>
    <r>
      <rPr>
        <b/>
        <sz val="11"/>
        <color theme="1"/>
        <rFont val="Arial"/>
        <family val="2"/>
      </rPr>
      <t>PUENTE PK9+160 UF1 DOBLE CALZADA:</t>
    </r>
    <r>
      <rPr>
        <sz val="11"/>
        <color theme="1"/>
        <rFont val="Arial"/>
        <family val="2"/>
      </rPr>
      <t xml:space="preserve"> El concesionario inicia con la construcción de caminos de acceso al sitio de las obras yreplanteo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t>
    </r>
    <r>
      <rPr>
        <sz val="11"/>
        <color rgb="FFFF0000"/>
        <rFont val="Arial"/>
        <family val="2"/>
      </rPr>
      <t xml:space="preserve"> El concesionario deja abandonada esta obra</t>
    </r>
    <r>
      <rPr>
        <sz val="11"/>
        <color theme="1"/>
        <rFont val="Arial"/>
        <family val="2"/>
      </rPr>
      <t xml:space="preserve">
El avance en excavación y construcción de anillos es del 115,4%</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</si>
  <si>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TERMINADA
</t>
    </r>
    <r>
      <rPr>
        <sz val="11"/>
        <rFont val="Arial"/>
        <family val="2"/>
      </rPr>
      <t>ESTRIBO 1: Instalación acero de refuerzo núcleos Caissons 1 y 2 y se funden. Instalación de solado</t>
    </r>
    <r>
      <rPr>
        <sz val="11"/>
        <color rgb="FFFF0000"/>
        <rFont val="Arial"/>
        <family val="2"/>
      </rPr>
      <t>.</t>
    </r>
    <r>
      <rPr>
        <sz val="11"/>
        <rFont val="Arial"/>
        <family val="2"/>
      </rPr>
      <t xml:space="preserve"> Instalación acero de refuerzo y encofrado Viga Cabezal y cuerpo del estribo y se funde Viga Cabezal y tramo 2 cuerpo del Estribo. Instalación acero de refuerzo y encofrado aletas integradas y se funden</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t>
    </r>
    <r>
      <rPr>
        <sz val="11"/>
        <rFont val="Arial"/>
        <family val="2"/>
      </rPr>
      <t>Adecuación de área para construcción de Estribo. Se instala solado.</t>
    </r>
    <r>
      <rPr>
        <sz val="11"/>
        <color rgb="FFFF0000"/>
        <rFont val="Arial"/>
        <family val="2"/>
      </rPr>
      <t xml:space="preserve"> </t>
    </r>
    <r>
      <rPr>
        <sz val="11"/>
        <rFont val="Arial"/>
        <family val="2"/>
      </rPr>
      <t>Instalación acero de refuerzo Viga Cabezal y se funde. Instalación acero de refuerzo y encofrado cuerpo del Estribo, pedestales y topes sísmicos. y se funde. Instalación acero de refuerzo, encofrado y fundida de muro aleta costado izquierdo.</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</si>
  <si>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TERMINADA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a h=12m. Se instala plataforma, acero de refuerzo y se funde Viga Cabezal, con topes sísmicos y pedestales.
PILA 2: Fundida de Caisson 7, 8, 9 y 10.</t>
    </r>
    <r>
      <rPr>
        <sz val="11"/>
        <rFont val="Arial"/>
        <family val="2"/>
      </rPr>
      <t xml:space="preserve"> Excavación y adecuaciones para construcción de Dado. Se funde solado e instalación acero de refuerzo y encofrado Dado y se funde</t>
    </r>
    <r>
      <rPr>
        <sz val="11"/>
        <color rgb="FFFF0000"/>
        <rFont val="Arial"/>
        <family val="2"/>
      </rPr>
      <t>.</t>
    </r>
    <r>
      <rPr>
        <sz val="11"/>
        <rFont val="Arial"/>
        <family val="2"/>
      </rPr>
      <t xml:space="preserve"> Instalación acero de refuerzo y encofrado Columna en H y se funde a h=19m. Instalación andamios de carga, plataforma, acero de refuerzo, encofrado y se funde Viga Cabezal con los topes sísmicos y los pedestales.</t>
    </r>
    <r>
      <rPr>
        <sz val="11"/>
        <color theme="1"/>
        <rFont val="Arial"/>
        <family val="2"/>
      </rPr>
      <t xml:space="preserve">
PILA 3: Instalación acero de refuerzo y encofrado para el Dado y se funde. Se funde Columna en H hasta el nivel de Viga Cabezal a h=22m. Instalación andamios de carga, plataforma y acero de refuerzo Viga Cabezal y se funde con topes sísmicos y pedestales.
PILA 4: Instalación acero de refuerzo del dado y se funde e instalación acero de refuerzo del último tramo de Columna en H y se funde a h=29m.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a h=17m. Instalación de acero de refuerzo viga cabezal y se funde con topes sísmicos y pedestales.
ESTRIBO 2: Instalación de solado, acero de refuerzo y se funde  Viga Cabezal, con topes sísmicos y pedestales. Se instala acero de refuerzo del cuerpo del Estribo y aletas y se funde. </t>
    </r>
    <r>
      <rPr>
        <sz val="11"/>
        <rFont val="Arial"/>
        <family val="2"/>
      </rPr>
      <t>Instalación acero de refuerzo losa de aproximación Estribo 2 y se funde.</t>
    </r>
  </si>
  <si>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rFont val="Arial"/>
        <family val="2"/>
      </rPr>
      <t>INFRAESTRUCTURA TERMINADA</t>
    </r>
    <r>
      <rPr>
        <u/>
        <sz val="11"/>
        <color theme="1"/>
        <rFont val="Arial"/>
        <family val="2"/>
      </rPr>
      <t xml:space="preserve">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r>
      <rPr>
        <sz val="11"/>
        <color rgb="FFFF0000"/>
        <rFont val="Arial"/>
        <family val="2"/>
      </rPr>
      <t xml:space="preserve"> Frente Inactivo.</t>
    </r>
  </si>
  <si>
    <t>Puente PK 0+160 UF 1- Defensa tipo New Jersey terminadas.</t>
  </si>
  <si>
    <t>Puente PK 8+800 UF 1-   PILA 5. Demolición parcial de viga cabezal.</t>
  </si>
  <si>
    <t>Puente PK 20+680 UF 2.1   PILA 2. Se funde viga cabezal, encofrado de pedestales y topes sísmicos.</t>
  </si>
  <si>
    <t xml:space="preserve">PK12+485 - UF3.1D - Excavación a partir del punto de entronque, galería peatonal N°5. Túnel en funcionamiento. </t>
  </si>
  <si>
    <t xml:space="preserve">PK12+905 - UF3.1D - Excavación a partir del punto de entronque, galería vehicular N°3. Túnel en funcionamiento. </t>
  </si>
  <si>
    <t>Programa 2. Capacitación personal vinculado al proyecto.</t>
  </si>
  <si>
    <t>Lugar: CCO Santa fe, Seguimiento PQRS del proyecto.</t>
  </si>
  <si>
    <t>REUNIONES/ACTIVIDADES</t>
  </si>
  <si>
    <t xml:space="preserve">Retorno vial, La Aldea. </t>
  </si>
  <si>
    <t>PK 16+300</t>
  </si>
  <si>
    <t>Hay cortes mecánicos en la base del talud (buscando cota de sub rasante) a fin de hacer la caja para colocar pétreos seleccionados. También se sigue realizando la instalación de malla y concreto lanzado en la parte alta de talud. Se colocan pernos pasivos de anclaje con malla 3 x 3 m., y L= 9 m.  Se les realizan inyecciones con morteros de cemento. El talud perfilado tendrá 2 fases de corte, con berma intermedia. El talud superior con pendiente 1: 1.3 y el talud inferior tendrá una pendiente 1:1. Hacia el PK mayor continua corte mecánico y retiro de material, en la base del talud. Sector cerca a la Guaracú I y con dirección a San Jerónimo. Lluvias afectan trabajos de cortes, explanación y perfilado.</t>
  </si>
  <si>
    <t>ZODME 10A</t>
  </si>
  <si>
    <t>PK 21+600 CD</t>
  </si>
  <si>
    <t>Corte de talud</t>
  </si>
  <si>
    <t>PK 24+600 (o PR 14+000)</t>
  </si>
  <si>
    <t>Talud protegido - Pernos, CI</t>
  </si>
  <si>
    <t>PK 27+400</t>
  </si>
  <si>
    <t>PK 0+650/700 CI</t>
  </si>
  <si>
    <t>OBSERVACIONES: El Predio MAR1_UF2_171 se afectó nuevamente con oficio 02-01-20200617001734</t>
  </si>
  <si>
    <t xml:space="preserve">
Para la UF3.1.B  Se continuó  la excavación por medios Mixto (excavación mecánica y perforación y voladura), del túnel  principal,  sin atrasos evidentes.
</t>
  </si>
  <si>
    <t xml:space="preserve">PK13+430 - UF3.1D - Construcción galería peatonal N°6. Túnel en funcionamiento. </t>
  </si>
  <si>
    <t>Inactivo. 
La plataforma presenta varios agrietamientos en su parte media, hacia el PK menor y en proximidades o contacto con el talud de corte. Hacia el PK menor hay agrietamientos mayores que mueren en la pata del talud de terraplén; se observa el rasgado de los materiales geosinteticos utilizados en el empaquetamiento del terraplén. Lluvias seguirán afectando tal situación hasta llegar nuevamente a su colapso.</t>
  </si>
  <si>
    <t>Después de colocada la estructura granular del pavimento flexible, se procedió a la imprimación de granulares utilizando emulsión asfáltica de curado lento y a la colocación de la capa intermedia de MSC-25. También se realiza la construcción de la vía veredal en su parte anexa mas baja. Se continuo la construcción del box culvert # 067, se fundió la placa aérea. Se encuentra pendiente iniciar la construcción de los filtros laterales, su impermeabilización y los llenos laterales. Sector La Bloquera.</t>
  </si>
  <si>
    <t xml:space="preserve">Inactivo. 
Se fundieron concretos formando el cuerpo del Boxculvert. Tiene una sección hidráulica de 2.5 x 2.5 m., y es la prolongación del box existente. Se utilizaron cintas flexibles en PVC de 6.5" como juntas de sello primario, de juntas de construcción y dilatación en todo el cuerpo del box. Se procedió a aplicar pintura bituminosa negra y paneles de geodren planar. También se le construyen los filtros en sus costados (con geotextil NT + piedra filtro + 2 tubos en PVC ranurados de 4"). Esta pendiente sus llenos laterales y la posterior colocación de granulares seleccionados. Sector abajo de la Jungla. </t>
  </si>
  <si>
    <t>en adelante</t>
  </si>
  <si>
    <t>PK 17+800</t>
  </si>
  <si>
    <t>Llenos y redes ITS. - CD</t>
  </si>
  <si>
    <t>Excavación y Llenos (incluye talud perfilado) - CD</t>
  </si>
  <si>
    <t>Excavación / Rellenos de terraplén / Drenajes - CD</t>
  </si>
  <si>
    <t>PK 18+300  CI</t>
  </si>
  <si>
    <t>Corte, perfilado de talud + demoliciones</t>
  </si>
  <si>
    <t xml:space="preserve">Excavaciones mecánicas CI, como solución de la intersección en superficie - Boxculvert # 209 - Zona urbana de San Jerónimo </t>
  </si>
  <si>
    <t>PK 22+600</t>
  </si>
  <si>
    <t xml:space="preserve">Capa asfáltica - Demarcación horizontal </t>
  </si>
  <si>
    <t xml:space="preserve">Se funde muro y se empalma con tubería instalada para continuar desagüe perimetral, se instala tubería de 900 mm (en 35 und). Se trabaja en las ODT  # 139, # 140 y # 141. Se trabaja en buzón y disipador, se encofra para muros de descole de ODT# 139. Se continua construcción de cunetas laterales en ambas "nuevas" calzadas, serán de sección triangular; se utiliza concreto premezclado de 21 MPa. </t>
  </si>
  <si>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TERMINADA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Instalación acero de refuerzo y encofrado de New Jersey por ambos costados y se funden. Finalizan acabados.</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</si>
  <si>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TERMINADA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t>
    </r>
    <r>
      <rPr>
        <sz val="11"/>
        <rFont val="Arial"/>
        <family val="2"/>
      </rPr>
      <t>Instalación acero de refuerzo y encofrado  New Jersey por ambos costados vanos 1, 2 y 3 y se funden. Finalizan acabados.</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</si>
  <si>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TERMINADA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</si>
  <si>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 TERMINADA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</si>
  <si>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TERMINADA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</si>
  <si>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TERMINADA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  TERMINADA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 </t>
    </r>
  </si>
  <si>
    <r>
      <rPr>
        <b/>
        <sz val="11"/>
        <color theme="1"/>
        <rFont val="Arial"/>
        <family val="2"/>
      </rPr>
      <t xml:space="preserve">PUENTE  PK8+115  UF1:  </t>
    </r>
    <r>
      <rPr>
        <sz val="11"/>
        <color theme="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color theme="1"/>
        <rFont val="Arial"/>
        <family val="2"/>
      </rPr>
      <t>INFRAESTRUCTURA TERMINADA</t>
    </r>
    <r>
      <rPr>
        <sz val="11"/>
        <color theme="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color theme="1"/>
        <rFont val="Arial"/>
        <family val="2"/>
      </rPr>
      <t>SUPERESTRUCTURA TERMINADA</t>
    </r>
    <r>
      <rPr>
        <sz val="11"/>
        <color theme="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</si>
  <si>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t>
    </r>
    <r>
      <rPr>
        <u/>
        <sz val="11"/>
        <color theme="1"/>
        <rFont val="Arial"/>
        <family val="2"/>
      </rPr>
      <t>INFRAESTRUCTURA  TERMINADA,</t>
    </r>
    <r>
      <rPr>
        <u/>
        <sz val="11"/>
        <color rgb="FFFF0000"/>
        <rFont val="Arial"/>
        <family val="2"/>
      </rPr>
      <t xml:space="preserve"> </t>
    </r>
    <r>
      <rPr>
        <sz val="11"/>
        <color rgb="FFFF0000"/>
        <rFont val="Arial"/>
        <family val="2"/>
      </rPr>
      <t>Frente de Obra Inactivo.</t>
    </r>
    <r>
      <rPr>
        <sz val="11"/>
        <color theme="1"/>
        <rFont val="Arial"/>
        <family val="2"/>
      </rPr>
      <t xml:space="preserve"> Falta la SUPERESTRUCTURA del Puente.</t>
    </r>
  </si>
  <si>
    <r>
      <rPr>
        <b/>
        <sz val="11"/>
        <color theme="1"/>
        <rFont val="Arial"/>
        <family val="2"/>
      </rPr>
      <t>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r>
      <rPr>
        <sz val="11"/>
        <color rgb="FFFF0000"/>
        <rFont val="Arial"/>
        <family val="2"/>
      </rPr>
      <t xml:space="preserve"> Frente Inactivo</t>
    </r>
  </si>
  <si>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 PILA 2 Caisson 5 h=9,37m, PILA 2 Caisson 6 h=9,8m, ESTRIBO 2 Caisson 7 h=11,3m, ESTRIBO 2 Caisson 8 h=13,11m.  .  El avance en la excavación y fundida de anillos es del 81,5%</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t>
    </r>
    <r>
      <rPr>
        <sz val="11"/>
        <color rgb="FFFF0000"/>
        <rFont val="Arial"/>
        <family val="2"/>
      </rPr>
      <t xml:space="preserve"> Frente Inactivo.</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</si>
  <si>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rFont val="Arial"/>
        <family val="2"/>
      </rPr>
      <t>PILA 2: Caisson 5 h=8,1m, Cais</t>
    </r>
    <r>
      <rPr>
        <sz val="11"/>
        <color theme="1"/>
        <rFont val="Arial"/>
        <family val="2"/>
      </rPr>
      <t xml:space="preserve">son 6 h=8,8m
ESTRIBO 2: Caisson 7 h=5,50m, Caisson 8 h=6m
</t>
    </r>
    <r>
      <rPr>
        <u/>
        <sz val="11"/>
        <color theme="1"/>
        <rFont val="Arial"/>
        <family val="2"/>
      </rPr>
      <t xml:space="preserve">INFRAESTRUCTURA TERMINADA.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rFont val="Arial"/>
        <family val="2"/>
      </rPr>
      <t>PILA 2: Instalación acero de refuerzo núcleo caisson 5 y 6 y de funden. Instalación acero de refuerzo y encofrado elevación Columnas y se funden hasta el nivel de la Viga cabezal. Instalación andamios de carga, plataforma, acero de refuerzo, encofrado y se funde Viga cabezal con topes sísmicos y pedestales.
ESTRIBO 2. Instalación acero de refuerzo núcleos Caissons 7 y 8 y se funden. Instalación acero de refuerzo Viga Cabezal y se funde. Instalación acero de refuerzo y encofrado</t>
    </r>
    <r>
      <rPr>
        <sz val="11"/>
        <color theme="1"/>
        <rFont val="Arial"/>
        <family val="2"/>
      </rPr>
      <t xml:space="preserve"> cuerpo del Estribo y se funde.</t>
    </r>
    <r>
      <rPr>
        <sz val="11"/>
        <color rgb="FFFF0000"/>
        <rFont val="Arial"/>
        <family val="2"/>
      </rPr>
      <t xml:space="preserve"> </t>
    </r>
    <r>
      <rPr>
        <sz val="11"/>
        <rFont val="Arial"/>
        <family val="2"/>
      </rPr>
      <t xml:space="preserve">Instalación acero de refuerzo y encofrado aletas, pedestales y topes sísmicos y se funden. </t>
    </r>
    <r>
      <rPr>
        <sz val="11"/>
        <color rgb="FFFF0000"/>
        <rFont val="Arial"/>
        <family val="2"/>
      </rPr>
      <t>Frente Inactivo</t>
    </r>
    <r>
      <rPr>
        <sz val="11"/>
        <color theme="1"/>
        <rFont val="Arial"/>
        <family val="2"/>
      </rPr>
      <t xml:space="preserve">
El avance en la excavación y fundida de anillos es del 109,7%.</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</si>
  <si>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r>
      <rPr>
        <sz val="11"/>
        <color rgb="FFFF0000"/>
        <rFont val="Arial"/>
        <family val="2"/>
      </rPr>
      <t xml:space="preserve"> Frente Inactivo.</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</si>
  <si>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 TERMINADA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 TERMINADA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</si>
  <si>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 TERMINADA: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TERMINADA: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</si>
  <si>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INFRAESTRUCTURA TERMINADA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SUPERESTRUCTURA TERMINADA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Se instala acero de refuerzo losa de aproximación Estribo 1 y se funde.</t>
    </r>
  </si>
  <si>
    <r>
      <rPr>
        <b/>
        <sz val="11"/>
        <color theme="1"/>
        <rFont val="Arial"/>
        <family val="2"/>
      </rPr>
      <t xml:space="preserve">PUENTE PK23+500 UF2.1. </t>
    </r>
    <r>
      <rPr>
        <sz val="11"/>
        <color theme="1"/>
        <rFont val="Arial"/>
        <family val="2"/>
      </rPr>
      <t xml:space="preserve">Para este Puente  ya se terminó la etapa de la construcción de la </t>
    </r>
    <r>
      <rPr>
        <u/>
        <sz val="11"/>
        <color theme="1"/>
        <rFont val="Arial"/>
        <family val="2"/>
      </rPr>
      <t>INFRAESTRUCTURA TERMINADA</t>
    </r>
    <r>
      <rPr>
        <sz val="11"/>
        <color theme="1"/>
        <rFont val="Arial"/>
        <family val="2"/>
      </rPr>
      <t>: Construcción de los ESTRIBOS 1 y 2. Construcción de las PILAS 1, 2 y 3.
En cuanto a la</t>
    </r>
    <r>
      <rPr>
        <u/>
        <sz val="11"/>
        <color theme="1"/>
        <rFont val="Arial"/>
        <family val="2"/>
      </rPr>
      <t xml:space="preserve"> SUPERESTRUCTURA TERMINADA</t>
    </r>
    <r>
      <rPr>
        <sz val="11"/>
        <color theme="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</si>
  <si>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Colocación de granulares y capa asfáltica - CI</t>
  </si>
  <si>
    <t xml:space="preserve">Se trabaja en traslados de elementos prefabricados. Se realiza trabajos paisajísticos como la siembra de palmeras, que estaban en el PK 0+500. Se hace uso de una grúa. </t>
  </si>
  <si>
    <t>Reforzamiento y protección talud perfilado - Pavimento rígido, veredal</t>
  </si>
  <si>
    <t>PK 12+850</t>
  </si>
  <si>
    <t>Corte + descapote mecánico  -  CI</t>
  </si>
  <si>
    <t xml:space="preserve">Trabajos terminados. Se realizo actividad de instalación de malla electrosoldada (15x15x6) + aplicación de concreto lanzado (por vía seca) y marcación de pernos pasivos de anclaje (de L= 12m.). Se utilizaron pernos corrugados # 10 roscados y confinados con lechadas de cemento. También se instalaron filas de drenes sub horizontales en PVC. Se fundieron dados de apoyo (1x1 m) en concreto reforzado a cada uno de los pernos pasivos colocados. Sobre la calzada opuesta se levanta pavimento "viejo" con el uso de pajarita y se instalan redes ITS. </t>
  </si>
  <si>
    <t>PK 0+530</t>
  </si>
  <si>
    <t>UF 2.2 - PR 60+400. DESVÍO POR TRABAJOS DEL TÚNEL DEL TOYO.</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</si>
  <si>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SUPERESTRUCTURA TERMINADA
</t>
    </r>
    <r>
      <rPr>
        <sz val="11"/>
        <rFont val="Arial"/>
        <family val="2"/>
      </rPr>
      <t>Montaje de nuevo lanza Vigas e instalación de mortero de nivelación sobre pedestales. Instalación de Vigas vanos  1, 2, 3, 4 y 5 sobre apoyos de neopreno, construcción de diafragmas, instalación de prelosas y acero de refuerzo de la losa y diafragmas y se funden. Instalación de plataformas y acero de refuerzo para construcción de voladizos vanos 1, 2, 3 y 4 y se funden por ambos costados</t>
    </r>
    <r>
      <rPr>
        <sz val="11"/>
        <color rgb="FFFF0000"/>
        <rFont val="Arial"/>
        <family val="2"/>
      </rPr>
      <t xml:space="preserve">. </t>
    </r>
    <r>
      <rPr>
        <sz val="11"/>
        <rFont val="Arial"/>
        <family val="2"/>
      </rPr>
      <t>Instalación acero de refuerzo y encofrado New Jersey y se funden módulos por ambos costados.  Se termina acabados en módulos fundidos. Pendiente instalación de juntas de dilatación.</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</si>
  <si>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Se está realizando instalación de baranda metálica por ambos costados del puente. Instalación de anticorrocivo y pintura.</t>
    </r>
  </si>
  <si>
    <t>Puente PK 7+920 UF 1- Módulos de defensas tipo New Jersey fundidos, ambos costados.</t>
  </si>
  <si>
    <t>Puente PK 7+920 UF 1-  Vista panorámica Puente construido.</t>
  </si>
  <si>
    <t xml:space="preserve">Ampliación Puente PK18+700 UF2.1 La Muñóz II. Instalación de pintura epóxica baranda vehicular, carril izquierdo. </t>
  </si>
  <si>
    <r>
      <rPr>
        <b/>
        <sz val="12"/>
        <rFont val="Arial"/>
        <family val="2"/>
      </rPr>
      <t>Portal Medellín - segundo tubo Túnel Occidente</t>
    </r>
    <r>
      <rPr>
        <sz val="12"/>
        <rFont val="Arial"/>
        <family val="2"/>
      </rPr>
      <t xml:space="preserve">
Actividades de excavación por método de perforación y voladura + perfilado mecánicos) en túnel principal- Sección - completa, </t>
    </r>
    <r>
      <rPr>
        <sz val="12"/>
        <color rgb="FFFF0000"/>
        <rFont val="Arial"/>
        <family val="2"/>
      </rPr>
      <t>Tipo SB-3</t>
    </r>
    <r>
      <rPr>
        <sz val="12"/>
        <rFont val="Arial"/>
        <family val="2"/>
      </rPr>
      <t xml:space="preserve"> (Portal Medellín).
</t>
    </r>
  </si>
  <si>
    <t>Programa 4. Información y participación comunitaria.</t>
  </si>
  <si>
    <t>Se procedió a extender y compactar los granulares seleccionados, se les realizo la imprimación y se coloco la capa intermedia asfáltica tipo MSC-25. Se utilizo un tren de pavimentación Dynapac. Posteriormente hubo reparaciones tipo reparcheo y la construcción de un subdren lateral.</t>
  </si>
  <si>
    <t>Después de realizar la colocación de la capa intermedia asfáltica, tipo MSC-25 se continua con la construcción de cunetas en concreto de sección triangular (o en L) con ancho de 1 m. Su sistema de construcción es por ajedrezado y con utilización de concreto pre mezclado. Sector planta #1 de concretos - La Volcana</t>
  </si>
  <si>
    <t>PK 4+500</t>
  </si>
  <si>
    <t>Finalizada la obra, este lugar se tiene como centro de acopio de materiales y estacionamiento de varios equipos de construcción. Hay también acopio de vigas pretensadas para los puentes cercanos. Sobre el PK mayor se realizaron perforaciones sobre la cara del talud que da apoyo a la vía existente, se colocaran pernos pasivos se anclaje y drenes sub horizontales.</t>
  </si>
  <si>
    <t>PK 8+400</t>
  </si>
  <si>
    <t>Perfilado de talud (fallado el pasado 22 de enero) - CD</t>
  </si>
  <si>
    <t>PK 10+200</t>
  </si>
  <si>
    <t>Corte de montaña rocosa - CI</t>
  </si>
  <si>
    <t>Box # 072 + disipador  CD</t>
  </si>
  <si>
    <t xml:space="preserve">Continúan los trabajos de llenos en los costados laterales del disipador y en la parte alta sobre el box construido. Se esta utilizando material de rezaga proveniente del túnel. Se incluyeron terrazas para evitar el derrame de llenos sobre el disipador. Se trabaja con maquinaria pesada (bulldozer CAT  D6T y vibro Hamm).  Sobre la calzada opuesta (o PK 15+400 CI) se hizo corte mecánico de talud con tendido a una pendiente. Sector Carpintería  </t>
  </si>
  <si>
    <t xml:space="preserve">Se realizaron llenos mecánicos compactados. Se colocaron capas de material seleccionado y se instalaron redes ITS. Los granulares se imprimaron con emulsión asfáltica. También se procedió a colocar y extender la capa intermedia asfáltica, tipo MSC-25. </t>
  </si>
  <si>
    <t>PK 21+310</t>
  </si>
  <si>
    <t>Cunetas - CD</t>
  </si>
  <si>
    <t>PK 25+740</t>
  </si>
  <si>
    <t>Corte talud - CD</t>
  </si>
  <si>
    <t>Finaliza actividad de inyección de pernos pasivos de anclaje.</t>
  </si>
  <si>
    <t xml:space="preserve">PK 25+800 </t>
  </si>
  <si>
    <t>Finaliza actividades de excavación manual e instalación de formaleta para cunetas triangulares de la CD.</t>
  </si>
  <si>
    <t>PK 25+985</t>
  </si>
  <si>
    <t>Drenaje - ODT # 121</t>
  </si>
  <si>
    <t>Mezcla asfáltica intermedia - Drenajes</t>
  </si>
  <si>
    <t>PK 31+270</t>
  </si>
  <si>
    <t>Socavación causada por el Rio Cauca.  CD</t>
  </si>
  <si>
    <t>PK 8+400/500 CD. Después de su fallo total (el pasado mes de enero), se reinicia el movimiento y descargue del talud para dar paso y acceder fácilmente al estribo # 2 del puente de La Rochela.</t>
  </si>
  <si>
    <t>De acuerdo con el programa de trabajo presentado por el concesionario para la UF3.1.D, el concesionario continuó actividades de excavación mecánica, de las galerías, de forma adelantada; teniendo en cuenta las fechas de inicio de construcción, no objetadas por la interventoría.</t>
  </si>
  <si>
    <r>
      <rPr>
        <b/>
        <sz val="12"/>
        <rFont val="Arial"/>
        <family val="2"/>
      </rPr>
      <t>Galerías de conexión peatonal y vehicular - segundo tubo Túnel Occidente</t>
    </r>
    <r>
      <rPr>
        <b/>
        <sz val="12"/>
        <color rgb="FFFF0000"/>
        <rFont val="Arial"/>
        <family val="2"/>
      </rPr>
      <t xml:space="preserve">
</t>
    </r>
    <r>
      <rPr>
        <sz val="12"/>
        <rFont val="Arial"/>
        <family val="2"/>
      </rPr>
      <t>Actividades de excavación de los entronques en Galerías de Conexión Peatonal Nos 1, 2, 3, 4, 5 y 6,  y Galerías de Conexión Vehicular Nos  1,2 y 3.</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</si>
  <si>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Se  realiza el montaje del lanza-vigas.  En Vanos los 1, 2, 3 , 4,  5 , 6 y 7: Se instalan vigas prefabricadas sobre apoyos de neopreno, instalación de pre-losas, instalación acero de refuerzo de  las losas y diafragmas y se funden</t>
    </r>
    <r>
      <rPr>
        <sz val="11"/>
        <color rgb="FFFF0000"/>
        <rFont val="Arial"/>
        <family val="2"/>
      </rPr>
      <t xml:space="preserve">.  </t>
    </r>
    <r>
      <rPr>
        <sz val="11"/>
        <rFont val="Arial"/>
        <family val="2"/>
      </rPr>
      <t>Se instalan plataformas y acero de refuerzo para voladizos en el vano 1, 2 , 3 y  4  y se funden por ambos costados</t>
    </r>
    <r>
      <rPr>
        <sz val="11"/>
        <color rgb="FFFF0000"/>
        <rFont val="Arial"/>
        <family val="2"/>
      </rPr>
      <t>. Instalación de acero de refuerzo y encofrado construcción de New Jersey por ambos costados, se funden módulos y se realizan acabados en módulos fundidos.</t>
    </r>
  </si>
  <si>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 TERMINADA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 
</t>
    </r>
    <r>
      <rPr>
        <u/>
        <sz val="11"/>
        <color theme="1"/>
        <rFont val="Arial"/>
        <family val="2"/>
      </rPr>
      <t xml:space="preserve">SUPERESTRUCTURA
</t>
    </r>
    <r>
      <rPr>
        <sz val="11"/>
        <rFont val="Arial"/>
        <family val="2"/>
      </rPr>
      <t>Montaje de lanza-vigas en el vano 1. Se instalan Vigas prefabricadas sobre apoyos de neopreno, construcción de diafragmas, instalación de pre-losas, acero de refuerzo de las losas y se funden en los vanos 1 , 2 y 3</t>
    </r>
    <r>
      <rPr>
        <sz val="11"/>
        <color rgb="FFFF0000"/>
        <rFont val="Arial"/>
        <family val="2"/>
      </rPr>
      <t>. Instalación de plataforma y acero de refuerzo para construcción de voladizos en vanos 1, 2 y 3. Se funden los voladizos por el costado izquierdo en estos vanos.</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</si>
  <si>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TERMINADA
</t>
    </r>
    <r>
      <rPr>
        <sz val="11"/>
        <color theme="1"/>
        <rFont val="Arial"/>
        <family val="2"/>
      </rPr>
      <t xml:space="preserve"> ESTRIBO 1: Se funden núcleos de Caissons 1 y 2. </t>
    </r>
    <r>
      <rPr>
        <sz val="11"/>
        <rFont val="Arial"/>
        <family val="2"/>
      </rPr>
      <t>Se funde solado y se instala acero de refuerzo y encofrado Viga cabezal del Estribo y se funde. Se instala acero de refuerzo y encofrado  cuerpo del estribo y se funde. Instalación acero de refuerzo aletas integradas, topes sísmicos, pedestales y se funden. Estribo terminado</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t>
    </r>
    <r>
      <rPr>
        <sz val="11"/>
        <color rgb="FFFF0000"/>
        <rFont val="Arial"/>
        <family val="2"/>
      </rPr>
      <t xml:space="preserve"> Frente Inactivo.</t>
    </r>
  </si>
  <si>
    <t>Según ajustes realizados por el concesionario se informó que no se requiere de SRRRC para la Modificación de la Licencia Ambiental  UF2.1.</t>
  </si>
  <si>
    <t>Se autorizó mediante Resolución 0692 del 04-04-17 para el primer proceso de Licenciamiento.</t>
  </si>
  <si>
    <t>• ANLA otorgó Licencia Ambiental con Resolución 00606 del 25-05-17 y notificada el 30-05-17. 
• ANLA resolvió con Resolución 00764 del 30-06-17 Recurso de Reposición interpuesto a la Resolución 00606, y con radicado ANLA 2017050989-2-000 del 07-07-17</t>
  </si>
  <si>
    <t xml:space="preserve">ANLA con Resolución 02318 del 14-12-18 ANLA Autorizó la modificación de la Licencia ambiental resolución 0606 asociada al polígono " La frísola - El Polvorín" </t>
  </si>
  <si>
    <t xml:space="preserve">ANLA Otorga Modificación de Licencia Ambiental  02360 Del 02 de diciembre de 2019 y aumento de caudal de vertimiento en la Q. la Frísola </t>
  </si>
  <si>
    <t>Se autorizo según acuerdo del consejo directivo de Corantioquia N° 180ACU-1811-552 del 21-11-18. la sustracción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t>
  </si>
  <si>
    <t>Se autorizó con Resolución Corantioquia 040-RES1705-2420 del 11-05-17 para la Resolución 00606 del 25-05-17.</t>
  </si>
  <si>
    <t>• Corantioquia otorgó con resolución 040-RES1808-4319 del 03-08-18 y notificada el 08-03-18 levantamiento de restricción al uso y aprovechamiento de especies forestales 
• Pago por evaluación el 17-12-18 con soporte Corantioquia SF SP925</t>
  </si>
  <si>
    <t>MADS Autorizó con resolución 2241 del 27-11-18
• Con radicado MADS 00001 del  30-11-18 Concesionario renunció al derecho de interposición de recurso de reposición contra la resolución 2241 del 27-11-18, quedando en firme.</t>
  </si>
  <si>
    <t xml:space="preserve">Modificación Licencia Ambiental Resolución 00606 del 25 de mayo de 2017 
UF1 y UF3 punto de vertimiento Q. la Culebra </t>
  </si>
  <si>
    <t>Modificación Licencia Ambiental resolución 00639 del 02-06-18 "ajustes en el trazado y solicitud de infraestructura asociada"</t>
  </si>
  <si>
    <t>1'00%</t>
  </si>
  <si>
    <t>MADS Autorizó con resolución 2240 del 27-11-18
Con radicado MADS 00002 del  30-11-18 Concesionario renunció al derecho de interposición de recurso de reposición contra la resolución 2240 del 27-11-18, quedando en firme</t>
  </si>
  <si>
    <r>
      <rPr>
        <b/>
        <sz val="11"/>
        <rFont val="Arial"/>
        <family val="2"/>
      </rPr>
      <t xml:space="preserve">Licencia Ambiental </t>
    </r>
    <r>
      <rPr>
        <sz val="11"/>
        <rFont val="Arial"/>
        <family val="2"/>
      </rPr>
      <t xml:space="preserve">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t>
    </r>
    <r>
      <rPr>
        <sz val="12"/>
        <rFont val="Arial"/>
        <family val="2"/>
      </rPr>
      <t/>
    </r>
  </si>
  <si>
    <r>
      <rPr>
        <b/>
        <sz val="11"/>
        <rFont val="Arial"/>
        <family val="2"/>
      </rPr>
      <t>Trazabilidad Modificación Licencia Ambiental</t>
    </r>
    <r>
      <rPr>
        <sz val="11"/>
        <rFont val="Arial"/>
        <family val="2"/>
      </rPr>
      <t xml:space="preserve">
• Solicitud con VITAL 3800090086967818005 y radicado 2018162298-1-000 del 21-11-18.
• Radicado EIA Corantioquia con consecutivo 160HX-COE1811-37499 del 21-11-18.
• Pago evaluación el 16-10-18 a la ANLA y Corantioquia 
• Auto de inicio ANLA N° 07512 del 30-11-18. 
• Con radiado ANLA 2018169663-1-000 del 04-12-18 Concesionario realizó ante la ANLA solicitud de aplicación del trámite y términos prioritarios definidos en el artículo 2.2.2.3.8.2 del decreto 1076 de 2015 para el trámite de modificación relacionado con la fuentes de materiales Q.Seca
• Visita de evaluación el 19 y 20 de diciembre de 2018.
• Reunión de solicitud de información adicional el 21-02-19
• Solicitud de prorroga con radicado ANLA 219030318-1-000 del 12-03-19 
• Aprobación prorroga con radicado ANLA 2019031648-2-000
• Con Resolución 00885 del 22-05-19 ANLA autorizó Modificación de Licencia Ambiental Resolución 00639, asociada a la inclusión del Polígono de la fuente de materiales Q. Seca. Esta pendiente dentro del plazo, por el Concesionario definir si interpondrá Recurso de reposición para las actividades que no fueron aprobadas
Autorización temporal Q. Seca
•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r>
  </si>
  <si>
    <t xml:space="preserve">• Solicitud con radicado Corantioquia 120-COE1811-37916 del 23-11-18.
• Visita de evaluación el 20-12-18
• Auto de inicio 040-ADM1812-6183 del 10-12-18
• Con consecutivo D-4079-2018-1 radicado el 28-12-18, concesionario remitió ajustes al documento de solicitud de SRRRC enviado con radicado 120-COE1811-37916 
•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</si>
  <si>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Se negó con Resolución Corantioquia 040-RES1706-2857 el 07-06-17 primera solicitud asociada a la Licencia Ambiental Resolución 0639 del 02-06-18
Se negó con Resolución Corantioquia 040-RES1712-7098 del 14-12-17  y notificada el 04-01-18, segunda solicitud 
Aprobó con resolución Con resolución Corantioquia 040-RES1808-4625 del 01-08-18 notificada el 09-08-18   tercera solicitud</t>
  </si>
  <si>
    <t>• Corantioquia autorizó levantamiento de veda regional con resolución 040-RES1901-111 del 15-01-19</t>
  </si>
  <si>
    <t xml:space="preserve">1, 2.1 y 4 </t>
  </si>
  <si>
    <t>Acuerdo de coexistencia proyectos superpuestos Autopistas al Mar 1 - Conexión Valles de Aburra - Rio Cauca, asociados a las Licencias Ambientales Resoluciones 00606 del 25-05-18 y 00639 del 02-06-18</t>
  </si>
  <si>
    <t xml:space="preserve">Acuerdo de coexistencia proyectos superpuestos Autopistas al Mar 1 - Conexión Valles de Aburra - Rio Cauca, asociado a las modificaciones de las Licencias Ambientales Resoluciones 00606 del 25-05-17 </t>
  </si>
  <si>
    <r>
      <t xml:space="preserve">• Concesionario realizó presentación a la ANLA el 26-06-18 del estado del proceso de elaboración del acuerdo de coexistencia entre proyectos superpuestos “Conexión valles de aburra- Rio Cauca” – “Autopistas al Mar 1” en el marco de los trámites de solicitud de modificación de licencias ambientales, lo anterior teniendo en cuenta las dificultades presentadas durante la gestión realizada ante el INVIAS por parte del Concesionario para lograr la firma del acuerdo de Coexistencia de proyectos superpuestos.
</t>
    </r>
    <r>
      <rPr>
        <b/>
        <sz val="11"/>
        <rFont val="Arial"/>
        <family val="2"/>
      </rPr>
      <t xml:space="preserve">De acuerdo a lo anterior y en vista que durante el proceso de evaluación del trámite de modificación no se logro presentar un acuerdo de coexistencia la ANLA realizó visita de evaluación al proyecto pronunciándose en el concepto técnico del grupo evaluador  N°03835 del 19-01-18 y la Resolución de Modificación de la Licencia Ambiental  ANLA 02472 del 27-12-18 </t>
    </r>
    <r>
      <rPr>
        <sz val="11"/>
        <rFont val="Arial"/>
        <family val="2"/>
      </rPr>
      <t xml:space="preserve">
• 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r>
  </si>
  <si>
    <t>➢ Concesionario remitió la V4 con comunicado D-02-01-20190315-007696, Interventoría emitió concepto de No Objeción con comunicado EPS4G-0372-19 radicada el 28-03-19 con consecutivo DEVIMAR01-01-20190328013974.</t>
  </si>
  <si>
    <t>Corantioquia autorizó con Resolución 16HX-RES1711-6804 del 30-11-17</t>
  </si>
  <si>
    <t xml:space="preserve">El día 11-09-17 se recibe notificación de la resolución 160HX-RES1709-4795 del 07-09-17 mediante la cual otorgó Concesión de Aguas en el Río Aurrá. Oficio D-1672-2017-1 radicado 09-10-17 mediante el cual se da cumplimiento a los artículos 3 y 5  de la resolución que otorga. Oficio D-1918-2017-1  del 10-11-17 Mediante el cual se radica el PUEAA. </t>
  </si>
  <si>
    <t>Ministerio de Medio Ambiente autorizó con Resolución  2115 del 30-10-17</t>
  </si>
  <si>
    <r>
      <rPr>
        <b/>
        <sz val="11"/>
        <rFont val="Arial"/>
        <family val="2"/>
      </rPr>
      <t>Primera solicitud Sustracción de Reserva</t>
    </r>
    <r>
      <rPr>
        <sz val="11"/>
        <rFont val="Arial"/>
        <family val="2"/>
      </rPr>
      <t xml:space="preserve">: Con Acuerdo del Consejo Directivo de Corantioquia N°180-ACU1706-499 del 09-06-17, negó sustracción del área de Reserva Ribereña del Río Cauca para las actividades de Mejoramiento y Construcción de las UF2.1. 
 </t>
    </r>
    <r>
      <rPr>
        <b/>
        <sz val="11"/>
        <rFont val="Arial"/>
        <family val="2"/>
      </rPr>
      <t>Segunda solicitud de sustracción de Reserva</t>
    </r>
    <r>
      <rPr>
        <sz val="11"/>
        <rFont val="Arial"/>
        <family val="2"/>
      </rPr>
      <t>: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r>
  </si>
  <si>
    <t>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 .</t>
  </si>
  <si>
    <t xml:space="preserve">El 17-04-17 se realizó mesa de trabajo para actualización del documento PAGA.  Con oficio D-608-2017-1 del 15 -05-17, se radico el documento ajustado. Interventoría emitió concepto de No Objeción al documento con oficio EPS4G-0234-17 el 23-05-17
Se realizó Comité Ambiental el día 12-06-18,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t>
  </si>
  <si>
    <t>Corpourabá otorgó permiso con Resolución Corpourabá 200-03-20-0228-2017 el 23-02-17.
Con Resolución 200-03-20-01-0543-2 del 17-04-18 Corpourabá suspendió parcialmente un permiso de emisiones atmosféricas fuentes fijas que fue otorgado con resolución 0228 del 23-02-17.</t>
  </si>
  <si>
    <t xml:space="preserve">
➢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Resoluciones 160HX-RES1901-405 del 30-01-19 y 160HX-RES1905-2628 del 27-05-19, Corantioquia autorizó modificaciones de los permisos de ocupación de cauce  de los expedientes HX8-2017-55 y HX8-2017-49, respectivamente.
Corantioquia los días 19, 22 -07-19 al considerar cumplidas y finalizadas las obligaciones del permiso realizó el archivo de los siguientes expedientes de ocupaciones HX8-17-49, HX8-17-53, HX8-17-58, HX8-17-51, HX8-17-54, HX8-17-55, y HX8-17-52. 
Solicitud cierre expediente Ocupación Q. la Palma con radicado 160HX-COE1912-44040 del 23-12-19
Con radicado 160HX-COE1912-42119 del 06-12-19 Concesionario solicitó permisos de ocupación de cauce para los puntos de urgencia por la ola invernal ubicados en el PK10+850, PK44+900, PK13+800, PK26+400 y PK44+100 de la ruta 25B-02 UF4.2 los cuales ya fueron autorizados por Corantioquia en los periodos de junio y  julio de 2020, ver trazabilidad del estado de los trámites en  el anexo 4 del informe mensual de la Interventoría mes de junio y julio de 2020
</t>
  </si>
  <si>
    <t xml:space="preserve">Corantioquia autorizó Concesión de Aguas en el Rio Cauca con Resolución 160CI-RES1701-195 el 12 -01- 17.
Se resolvió recurso de reposición Resolución 160CI-RES1703-1255 del 13-03-17 y notificada el 28-03-17. </t>
  </si>
  <si>
    <t>Corantioquia otorgó permiso con Resolución 040-RES1706-3088 el 22-07-17 y notificada el 29-06-17</t>
  </si>
  <si>
    <t xml:space="preserve">MADS otorgó permiso con Resolución No. 1244 el 20-06-17
El Concesionario con comunicación M&amp;M 0024-18 del 15 de febrero de 2018 y radicado MADS E1-2018-004546, envío alcance información previa solicitada en el Resolución No. 1244 del 20-06-17. </t>
  </si>
  <si>
    <t xml:space="preserve">Terceros autorizados se uso la escombrera Municipal de Santa Fe de Antioquia operada por Disportal Medellín </t>
  </si>
  <si>
    <t>S Con comunicado D009710 recibido el 05-09-19 se radicó PAGA de Rehabilitación V3.
 Con comunicado EPS4G-1067-19 radicado en el Concesionario con consecutivo 01-01-20190916015546 el 16-09-19, se presenta concepto de No Objeción a la V3 del PAGA de Rehabilitación de la UF4.2
2. Cierre ambiental: 
 Con comunicado EPS4G-0426-20 radicado vía correo electrónico el 30-04-2020, al considerarse cumplidas las obligaciones ambientales a cargo del Concesionario, quedando pendientes por cumplir las obligaciones ambientales que dependen de los tiempos exigidos por las autoridades ambientales para las actividades de compensación, rehabilitación ecológica, rescate, traslado y reubicación de epifitas y brinzales las cuales.</t>
  </si>
  <si>
    <t>1,2,3,4</t>
  </si>
  <si>
    <t>C. Existente inicio Concesión PK4,1 KM UF3 Cañasgordas  
Ruta   6204
C. Existente Santa Fe de Antioquia - Bolombolo.</t>
  </si>
  <si>
    <t xml:space="preserve">Documento PAGA </t>
  </si>
  <si>
    <t>Proyecto Autopista al Mar 1</t>
  </si>
  <si>
    <t>Escombros: Teniendo en cuenta la medida Preventiva impuesta a la escombrera del municipio de Santa Fe de Antioquia con acta 160HXACT2005-1643 del 14-05-2020, consistente en "Suspensión de obra o actividad; reiterando que la suspensión es inmediata de todo tipo de actividad, hasta tanto se realice evaluación técnica por parte de Corantioquia”, la cual fue legalizada por Corantioquia con Resolución 160HX-RES2005-2744 del 19-05-2020, el Concesionario inició en el mes de junio de 2020 la disposición de los residuos generados de construcción y demolición en la escombrera ubicada en el municipio de San Jerónimo de propiedad del señor Heli Botero cuyo predio cuenta con la viabilidad ambiental y la autorización de la Secretaría Municipal de San Jerónimo (Resolución 038 de 2019), se aclara que los volúmenes de disposición generados en el mes de junio de 2020 seguirán siendo reportados mes vencido tal y como se acordó con la ANI, ya que por el volumen de la información el Concesionario requiere tiempo para el procesamiento de los datos.</t>
  </si>
  <si>
    <t> el 22-08-17 con oficio EPS4G-0370-16 Interventoría dio la No Objeción a la V6 del documento.
 Con comunicación EPS4G-0368-18 el 22-05-18, se dio el concepto de No Objeción al PAGA de O y M V7. 
 Con comunicación EPS4G-0414-18 el 30-05-18 y radicado ANI 2018-409-053521-2, se envió a la ANI el PAGA de Operación y Mantenimiento V7 No Objetado.    
 ANI presentó observaciones al documento PAGA V7 enviado por Interventoría con consecutivo ANI 2018-605-020266-1 del 29-06-18.
 Con comunicado EPS4G-0625-18 radicado el 26-07-18 se consideraron atendidas por parte del Concesionario las observaciones realizadas por la ANI al PAGA V7 y se dio concepto de No Objeción.</t>
  </si>
  <si>
    <t>Seguimiento a las medidas de manejo ambiental UF1 y UF3</t>
  </si>
  <si>
    <t>Seguimiento a las medidas de manejo ambiental UF 2.1</t>
  </si>
  <si>
    <t>Programa 5. Apoyo a la capacidad de gestión institucional</t>
  </si>
  <si>
    <t>UF 1 - PR 30+800. DESVÍO.</t>
  </si>
  <si>
    <t>UF 3 - PR 44+700. NIVELES DE SERVICIO.</t>
  </si>
  <si>
    <t>UF 3 - PR 45+200. PEAJE EN SERVICIO.</t>
  </si>
  <si>
    <t>Del 23/07/20
al 29/07/20</t>
  </si>
  <si>
    <t>PK 1+900</t>
  </si>
  <si>
    <t xml:space="preserve">Se realizo la colocación de la capa intermedia de mezcla asfáltica tipo MSC-25 que incluyo un tramo para acceso a vía veredal. Se inicia la construcción de las cunetas laterales en V. También se incluye canal tipo cárcamo (con paneles de malla electrosoldada para la construcción de ODL # 178). Sector de La Volcana - Guayabal. </t>
  </si>
  <si>
    <t>Corte mecánico y preparación de fundación para muro en TA, # 011.</t>
  </si>
  <si>
    <t>Se inicia el corte mecánico de la zona para encontrar cota de fundación de un muro en TA. Hacia el PK mayor o 4+700 motoniveladora CAT - 140 M realiza el extendido de base granular. Se compacta con vibro Hamm.</t>
  </si>
  <si>
    <t xml:space="preserve">Finalizada la obra, el frente de obra se tiene como centro de acopio de materiales y estacionamiento de varios equipos de construcción. Hacia el PK menor se adiciona material seleccionado (base granular) actuando como lleno del aproche del puente perdida de banca (estribo # 2).   </t>
  </si>
  <si>
    <t>Se adecua el terreno (mediante perfilación) para la construcción de cunetas en concreto. Sector Eutimio. Se realiza y acondiciona desvío vehicular por la nueva calzada. En esta zona se tiene armada la Lanzavigas</t>
  </si>
  <si>
    <t xml:space="preserve">Se reinicia actividad de corte mecánico de material caído. Esto también sirve para acceder al estribo # 2 del nuevo puente.  Las lluvias afectan trabajos. Sector de La Rochela </t>
  </si>
  <si>
    <t>Se ha terminado el perfilado del talud. Ahora, se realiza la consolidación del talud con la colocación de pernos pasivos de anclaje (con varillas corrugadas # 10 y de Fy= 60 000 psi) en una grid de 3 x 3 m. Después el cubrimiento y protección se hará con malla electrosoldada y concreto lanzado. Para la vía de acceso a la Vda. Mestizal alto, se continua la construcción del pavimento rígido que servirá para el acceso de particulares a la Vda. El carril de vía que se construye es de 3.0 m y el espesor de la placa de concreto es de 0.23 m. Se utiliza concreto premezclado con MR de 4.2 MPa. Sobre el costado Izq., se perfila el terreno para la construcción de un disipador longitudinal anexo al pavimento rígido. Lluvias afectan trabajos.</t>
  </si>
  <si>
    <t xml:space="preserve">Se inicia corte mecánico de montaña en el sector de Piedra Negra. Hacia el PK mayor se hace rompimiento de rocas con el martillo hidráulico montado en el brazo de excavadora CAT. </t>
  </si>
  <si>
    <t>Box Doña Rosa - Excavación mecánica, muro escollera, CD</t>
  </si>
  <si>
    <t>Trabajos en el box, inactivo. Sobre el contorno del box se armaron los filtros laterales utilizando geotextil + tubos ranurados + piedra filtro. Hay acopio de material rocoso producto de la rezaga del túnel para iniciar un muro escollera. 
Pero se trabaja con CAT sobre orugas 320 D2L en la demolición del negocio de restaurante, Doña Rosa.</t>
  </si>
  <si>
    <t xml:space="preserve">Corresponde a la planta de trituración que estaba instalada en La Volcana. Este material se procesa se tritura y se acopia para obtener: piedra filtro, sub base granular, base granular, materiales selectos y clasificados y/o materiales estabilizados para llenos. Encontramos allí, trituradora, excavadoras, bulldozer D6T, cargador CAT articulado y volquetas.  </t>
  </si>
  <si>
    <t>Inicia actividad de corte mecánico y retiro de material. También se realizan talas / descapotes y demolición de viviendas. Se trabaja con personal PARE / SIGA. Sector Hostería Las Grutas</t>
  </si>
  <si>
    <t>Sobre la corona del talud hubo aplicación de concreto lanzado (con e= 10 cm) previa colocación y aseguramiento de paneles de malla electro soldada (15x15x6). Hay trabajos de perforación de huecos para la colocación de pernos pasivos de anclaje (con barras corrugadas autoperforantes) de L = 6 m. También habrá perforación para la colocación de drenes sub horizontales en PVC. Se realiza prolongación de corte y perforación en la parte alta del talud, se reactiva corte parte alta de talud. Sector Tamarindos / Comfenalco.</t>
  </si>
  <si>
    <t>PK 15+000</t>
  </si>
  <si>
    <t>Cortes en taludes, perfilados - CI</t>
  </si>
  <si>
    <t>Se inicia el corte mecánico y perfilado de talud. El material se lleva (en volquetas) a la escombrera de Sopetrán. Sector frente al Llanerito. Se trabaja con personal PARE / SIGA</t>
  </si>
  <si>
    <t xml:space="preserve">Se realizo extendido de materiales seleccionados después de encontrada la cota de sub rasante. Los granulares se imprimaron con emulsión asfáltica. También se procedió a colocar y extender la capa intermedia asfáltica, tipo MSC-25. </t>
  </si>
  <si>
    <t xml:space="preserve">Se realizó actividad de imprimación con emulsión asfáltica de rompimiento lento y luego se instalo carpeta asfáltica tipo MSC-25,  frente a Palmeras 2. También se realiza la construcción de cunetas en V, en concreto.
Para saneo de fundación se instala material de triturado (tipo rajón) con material traído del corte del túnel (rezaga).  Allí se encuentra la zona residencial Palmeras 1 y es sector limite con la UF- 2.1. Se trabaja con 2 CAT sobre orugas (320 D2 y 330 D2L). Lluvias afectan trabajos de corte y acarreos de material. Hay personal PARE / SIGA. El material cortado se lleva en volquetas a la escombrera de Sopetrán. Este frente de obra es zona limite entre la UF-1.0 y UF-2.1; zona urbana de San Jerónimo. </t>
  </si>
  <si>
    <t>Se sigue acopiando material de rezaga o descombro del nuevo túnel, del Portal Santafé. Este material se extrae (del nuevo túnel con vehículos dumper), para luego ser llevado a la planta de trituración del PK 11+700. Sobre la plataforma se han colocado equipos, contenedores, llantas, campamento, materiales y herramienta pesada. También se ha destinado la plataforma como parqueo de maquinaria. Sobre un costado se encuentra la entrada / salida / vía de circulación (de vehículos y personal particular) hacia la Vda. La Volcana</t>
  </si>
  <si>
    <t>Se continua actividad  en la parte baja del terraplén, se funde muro del disipador en su parte mas baja, con L = 50 m. Se utiliza concreto premezclado bombeado. Se realiza impermeabilización exterior (en contacto con tierras) con pintura bituminosa. Se instalo el lleno y compactado sobre la tubería de ODT # 008. Se hará un buzón intermedio y un canal de conexión con la ODT existente. Sector El Arriero.</t>
  </si>
  <si>
    <t>Se realizo la construcción de filtros laterales utilizando geodren planar + tubería ranurada x 6" + piedra filtro. Los cortes sobre los taludes (en cajón) son frecuentemente interrumpidos debido a lluvias. Se tiene acopiado material seleccionado, tipo sub base granular. Sector o Zona Urbana de San Jerónimo y limites con la UF-1.0</t>
  </si>
  <si>
    <t>Inactivo. 
Se continuara actividad de demolición de estructuras (negocios / viviendas) y corte talud con el uso de CAT sobre orugas. Permitirá dar espacio para el inicio de puente La Muñoz I (sobre el estribo # 1). En otro sector se hace rocería y desmonte. Sector o Zona Urbana de San Jerónimo.</t>
  </si>
  <si>
    <t xml:space="preserve">Trabajos en superficie (con CAT sobre orugas) de lo que será la futura intersección en la zona urbana de San Jerónimo. Se canalizo un tramo de la Qda. La Muñoz I, utilizando tubería Titan x 1500 mm. Se fundieron para el box, tramos de losa de contra piso y de muros verticales  (utilizando concreto acelerado de 28 MPa, y sobre un concreto pobre o de limpieza de 14 MPa). Se instalaron cortinas de aceros con el uso de varillas corrugadas desde # 4 a # 8 y Fy= 60 000 psi. Se encuentra suspendida la excavación para su alargue general de la obra. La cimbra para armar hierros de la losa superior tendrá una forma que acomodara la placa con un espesor de 50 cm. en la clave y de 70 cm en el patín. El box se construirá con un total de 5 módulos y sus dimensiones finales serán:  L = 90 m x H = 5.5 m "gálibo" x Ancho = 6. 0 m. La obra de canalización tendrá varios quiebres a fin de direccionar las aguas de la Qda. y entregarlas a su antiguo cause. </t>
  </si>
  <si>
    <t>Boxculvert # 106 - CD</t>
  </si>
  <si>
    <t xml:space="preserve"> 
El talud sobre la vía opuesta a este box (o PK 19+ 450 CI), se interviene debido a que es altamente fracturado y con discontinuidades definidas. Por lo tanto se le realizan perforaciones (con equipo manual) para colocar y asegurar malla eslabonada (H PG3  V8 x 10) triple torsión y con los anclajes activos, compuestos por sartas de hasta 3 torones. Este mecanismo de protección permitirá la retención de material rocoso a punto de desprenderse y evitar que cuñas o salientes rocosas inestables no caigan sobre la actual vía; además de que se conserve su geometría de corte. Sector Politécnico.
</t>
  </si>
  <si>
    <t>Finaliza actividad de instalación de encofrado y  fundición de cunetas. Hay construcción de bordillo - tope llanta costado izquierdo de la calzada en construcción. También se realiza instalación de sub base y base granular a estribo # 1 o 21+500 del puente vehicular en construcción. Se realiza sobre el sector la colocación de defensas metálicas, tipo bionda. Sector el Francés.</t>
  </si>
  <si>
    <t>Se continua actividad de excavación mecánica con el uso de martillo hidráulico montado sobre el brazo de excavadora CAT. Se aprovecha el corte para realizar la construcción de estribo # 1 del puente del PK 21+840. Sector Francés - Meloneras. Se realiza sobre el sector la colocación de defensas metálicas, tipo bionda. Se trabaja con personal PARE / SIGA.</t>
  </si>
  <si>
    <t>Actividad de demarcación (pre punteo) para posterior desvió vehicular. Así se dará inicio a nuevos trabajos (a un largo trayecto) y realizar intervenciones sobre la calzada izquierda hoy en uso. Se realiza sobre el sector la colocación de defensas metálicas, tipo bionda. Sector El Sapo - Meloneras.</t>
  </si>
  <si>
    <t xml:space="preserve">Terraplén + Muros en TA + Drenajes + Marco en HA # 040. </t>
  </si>
  <si>
    <t xml:space="preserve">En la pata del terraplén se sigue construyendo un canal (tipo cárcamo) en concreto y utilizando paneles de malla electrosoldada. Para evitar la socavación del Rio Aurrá, pronto se construirán unos flexocretos. En otro sector y anexo al Marco en HA, se inicia la construcción de dos (2) muros en TA (# 058 y # 059). El Marco del K 23+860 esta siendo demolida su losa aérea.  
Sobre la calzada nueva y en tramos de la vía existente (y con dirección hacia el PK menor), se realizo demarcación horizontal para realizar un desvío y poder dar aviso a los usuarios con vehículos que quieran dirigirse hacia Sopetrán o para tomar la vía antigua a San Jerónimo o viceversa. </t>
  </si>
  <si>
    <t xml:space="preserve">Box terminada su construcción. Se utilizo concreto premezclado de 28 MPa x 8" de asentamiento. Se le hizo la imprimación con pintura bituminosa negra. También se le construyen los sub drenes laterales. Para su encole se armaron hierros de la placa de piso y de las aletas, se utiliza acero corrugado con Fy= 60 000 psi. Por lo tanto se realizan llenos mecánicos seleccionados junto con el frente de obra del retorno #2. </t>
  </si>
  <si>
    <t xml:space="preserve">Sobre uno de los anillos se realizo el extendido de material seleccionado y su cereo (con motoniveladora CAT 140 M) para unir los trabajos con el Box de Piedras verdes. También se realiza actividad de paisajismo en los anillos viales del retorno incluyendo la construcción de sardineles en concreto y de cunetas. </t>
  </si>
  <si>
    <t>Realizada la totalidad de llenos (sub base y base granular) debidamente compactados se les realiza la imprimación utilizando emulsión asfáltica de rompimiento lento. Se sigue acondicionado el acceso a Sindelhato. Se realiza actividad de excavación para instalación de tubería transversal y de una tubería longitudinal x 900 mm uniendo las ODT´s # 112, 113 y 114. También se construyen buzones en la ODT # 112 y # 114. Se habilitan entradas (a un nivel mas bajo) para fincas sobre el CD. Este frente de obra fueron utilizados equipos de construcción como: bulldozer CAT D6T + vibro Hamm + Pajarita.</t>
  </si>
  <si>
    <t>Inactivo. 
Se continuara actividad de tala, corte y descapote para prolongación de tramo vial. Cerca a PR 14</t>
  </si>
  <si>
    <t>Finaliza actividad de construcción del buzón que unirá tramo de ODT existente con tramo de ODT # 121.</t>
  </si>
  <si>
    <t>Finaliza actividad de excavación mecánica y corte del talud. Se realizó la instalación de mezcla Asfáltica intermedia tipo MSC-25. Sector Ahuyamal
Sobre el tramo vial se realiza también la construcción de  cunetas.
Se continua actividad de construcción de cunetas para conducir aguas a la ODT #125.</t>
  </si>
  <si>
    <t>PK 27+400 CD / CI</t>
  </si>
  <si>
    <t>Trabajos de excavación, de llenos - Reconstrucción de box # 126 - Sitio cercano a la planta de asfaltos.</t>
  </si>
  <si>
    <t xml:space="preserve">Se realizo la conexión entre ODT´s tipo Box. Al tramo del box reconstruido se le construyeron sus drenajes laterales previa impermeabizacion de sus paredes y la colocación de paneles de geodren planar (o lamidren). Se realiza la colocación y extensión de material seleccionado tipo base granular, utilizando una motoniveladora CAT y vibro para afirmados Hamm. Se reiniciara la construcción de cunetas triangulares, frente a la Zodme #16. El talud de corte "expuesto" de la Zodme fue recubierto con manto geosintética antierosión previa aplicación de una hidrosiembra.   </t>
  </si>
  <si>
    <t xml:space="preserve">Se continua  actividad de instalación de acero para canal perimetral y se funde su respectivo concreto de limpieza para el solado de la base (de 14 MPa), hay colocación de encofrados. Se funden cunetas en bordes "internos" de las calzadas. </t>
  </si>
  <si>
    <t>Actividad de perforación para pernos pasivos de anclaje con L= 9 m. También se coloca sobre la cara expuesta del talud, paneles de malla electrosoldada de acero (15x15x6) + lagrimales en PVC. Se utiliza equipo suspendido. Sector Tierra Mítica.</t>
  </si>
  <si>
    <t>PK 30+600</t>
  </si>
  <si>
    <t>PK 31+200</t>
  </si>
  <si>
    <t>Demolición de carpeta de vía existente - Mezcla asfáltica intermedia MSC-25    CD</t>
  </si>
  <si>
    <t xml:space="preserve">Se culmino la extensión de la capa intermedia de mezcla asfáltica tipo MSC-25. Mediante la utilización de equipo y personal suspendido se coloca sobre la cara expuesta del talud (o K 30+670), pernos pasivos de anclaje de L = 3 m + paneles de malla electrosoldada de acero (15x15x6) + lagrimales en PVC con L= 1 m. Se cubre poco a poco la cara expuesta del talud con concreto lanzado. Se habilita el transito automotor por la nueva calzada y por la antigua calzada, suprimiéndose el PARE / SIGA. Sector de La Laguna. </t>
  </si>
  <si>
    <t xml:space="preserve">Se evidencia fallo sobre el costado derecho (con perdida de banca), por acción de las aguas del Rio Cuaca. Se ha afectado ODT # 160. Se tiene trabajando un bulldozer CAT + volquetas, recuperando la banca cedida por la erosión del Rio. </t>
  </si>
  <si>
    <t>El paso de vehículos se hace sin contratiempos en ambos sentidos, a partir del 1 de junio se reactiva el cobro del peaje. Hay bastante transito de vehículos de carga y de motos. Se sigue control a vehículos, por la cuarentena obligatoria ordenada por el Gobierno Nal. (Covid-19), se cuenta con control Policial. Se realiza también cada 20 min. (y en un solo sentido) detención o parada de vehículos a fin de intervenir las galerías entre los túneles (de lunes a viernes). Se termino la demolición y reconstrucción de placas fracturadas (del pavimento rígido) sobre el carril # 2. Se inicia el montaje de la estructura metálica (definitiva) de la zona de peajes. Sus columnas son apoyadas en bases atornilladas y en la parte superior son amarradas por cerchas metálicas "lineales" estructurales de acero.</t>
  </si>
  <si>
    <t>Sobre la pata del talud rehabilitado, se hace el acopio 'provisional' del material de rezaga que se extrae del nuevo túnel, portal Medellín; para después transportarlo a la planta de trituración ubicada en el PK 11+700 o en el PK 1+200. Se utiliza cargador, un Bobcat y muchas volquetas que lo extraen del túnel. Continuamente se transporta hacia la planta trituradora este material de descombro, para evitar excesiva altura en el patio de acopio y posible derrame hacia la vía en uso. Se adecua una sección de la vía para el paso vehicular y poder intervenir la CD. En el acopio se trabaja con personal PARE/SIGA y se realiza limpieza con herramienta menor y barridos con cepillo Bobcat.</t>
  </si>
  <si>
    <t xml:space="preserve"> Sobre la calzada nueva, se realizo el punteo con pintura blanca para hacer luego la demarcación vial. La calzada ya se tiene en uso, para el transito automotor con ayuda de maletines, delineadores tubulares, colombinas y cintas. De esta manera se proyecta intervenir pronto la calzada existente. Sobre este tramo vial se permite la detención de vehículos (cola vehicular) cada 20 min., después de haber pagado el valor del peaje (sentido Medellín - Santafé). Se trabaja con personal PARE / SIGA</t>
  </si>
  <si>
    <t xml:space="preserve">PK 1+700 ODL # 178 CI. Personal realiza la construcción de cuneta en V y un canal adicional tipo cárcamo. Se utiliza el sistema de ajedrezado para su colado. </t>
  </si>
  <si>
    <t xml:space="preserve">PK 14+ 600 CI: Consolidación y refuerzo del talud de corte, perfilado. Para este trabajo se están utilizando pernos autoperforantes # 10. La platina se apoya en un pequeño dado de concreto. Sector Tamarindos / Comfenalco </t>
  </si>
  <si>
    <t xml:space="preserve">PK 9+200 CD. Sobre el costado del talud perfilado, se construye un canal con disipador y sardinel que permite la entrada de aguas que corren por la calzada de pavimento rígido. Sector Mestizal I  </t>
  </si>
  <si>
    <t xml:space="preserve">PK 26+375 ODT # 126 y Zodme # 16 CI: Se lleva a cabo el extendido y compactación de material granular (sub base) sobre el box culvert reconstruido.  </t>
  </si>
  <si>
    <t xml:space="preserve">PK 18+400 CI o Box culvert # 209: Se ilustra la cortina vertical de uno de los muros de la ODT en construcción. Se utilizan hierros corrugados #s 4 a #s 8, con Fy= 60 000 psi.  </t>
  </si>
  <si>
    <t>PK 23+860 o Marco en HA # 040 CD: Se lleva a cabo la demolición de la placa aérea previo el reforzamiento de las bases "del marco"  y colocación de andamios de carga.</t>
  </si>
  <si>
    <t xml:space="preserve">PK 23+930: Construcción del muro en TA # 058 sobre soleras de reglaje. Se han colocado las dos primeras filas de escamas prefabricadas (35 Mpa), con su capa de llenos y las respectivas bandas poliméricas.  </t>
  </si>
  <si>
    <t xml:space="preserve">PK 0+350/630 CD. Manejo del transito: Se hizo uso de elementos para canalización y señalización como maletines, conos, delineadores tubulares simples (anclados al pavimento) + colombinas. </t>
  </si>
  <si>
    <t>PK 0+700 CI. Acopio de material de rezaga, producto de la excavación del túnel. Patio de acopio, Portal Medellín</t>
  </si>
  <si>
    <t>PK 0+160 Playa de peajes. Se inicia el montaje de la estructura metálica (definitiva) de la zona de peajes. Sus columnas (de 30 x 30 cm) son apoyadas en bases atornilladas y en la parte superior son amarradas por cerchas "lineales y triangulares" metálicas estructurales de acero.</t>
  </si>
  <si>
    <t>Seguimiento semanal  PQRS del proyecto y cierre mensual</t>
  </si>
  <si>
    <t>Acompañamiento a capacitación del personal vinculado al proyecto</t>
  </si>
  <si>
    <t>Programa 3. Vinculación mano de obras del proyecto.</t>
  </si>
  <si>
    <t xml:space="preserve">Verificación de personal en campo y seguimiento al cumplimiento de los protocolos de bioseguridad </t>
  </si>
  <si>
    <t>Socialización  avance de obras de la UF 1 a la comunidad de la verdad la Potrera Miserenga</t>
  </si>
  <si>
    <t>Socialización avances de obra de la UF 1 a la Comunidad de la vereda Mestizal</t>
  </si>
  <si>
    <t xml:space="preserve">Socialización modificación de licencia ambiental resolución 0639 UF 2.1  al personero municipal del Sopetrán </t>
  </si>
  <si>
    <t>Comité de participación con la comunidad de la vereda Naranjal</t>
  </si>
  <si>
    <t>Acompañamiento a visita de verificación y notificación de uso irregular del espacio publico</t>
  </si>
  <si>
    <t>Programa 9. Acompañamiento a la gestión sociopredial</t>
  </si>
  <si>
    <t>Acompañamiento a visita psicosocial a familia objeto de traslado por el proyecto</t>
  </si>
  <si>
    <t>Lugar: Vereda Sabanazo UF 2.1, Acompañamiento a capacitación mensual sociambiental al personal vinculado al proyecto.</t>
  </si>
  <si>
    <t>Lugar: UF 2.1, Verificación de personal en campo y cumplimiento de los protocolos de bioseguridad.</t>
  </si>
  <si>
    <t>Lugar: Verdad La Potrera Miserenga, socialización de avance de obras de la UF 1 a la comunidad de la potrera (virtual)</t>
  </si>
  <si>
    <t>Lugar: Vereda Mestizal, Reunión de socialización avance de obra de la UF 1 a la comunidad de la vereda Mestizal.</t>
  </si>
  <si>
    <t>Lugar: Municipio de Sopetrán, Socialización modificación de la licencia ambiental resolución 0639 de la UF 2.1 al personero municipal (virtual)</t>
  </si>
  <si>
    <t>Lugar: Vereda Naranjal, Acompañamiento a comité de participación.</t>
  </si>
  <si>
    <t>Lugar: UF 1, Acompañamiento a visita de verificación y notificación de ocupación irregular del espacio publico señor Saúl Velásquez.</t>
  </si>
  <si>
    <t>Lugar: Vereda Mestizal, acompañamiento de visita psicosocial a familia que fue objeto de traslado por el proyecto.</t>
  </si>
  <si>
    <r>
      <t xml:space="preserve">En este periodo el concesionario continuó con las siguientes actividades:
En Portal Medellín (PK0+804)-UF3.1B,  El día 17 de junio de 2020 en el PK2+772,1, se ejecutó cambió de sostenimiento de Tipo </t>
    </r>
    <r>
      <rPr>
        <sz val="11"/>
        <color rgb="FFFF0000"/>
        <rFont val="Arial"/>
        <family val="2"/>
      </rPr>
      <t>SA-3 a SB-3</t>
    </r>
    <r>
      <rPr>
        <sz val="11"/>
        <rFont val="Arial"/>
        <family val="2"/>
      </rPr>
      <t xml:space="preserve">;  Por otro lado se continuó con la excavación, sección completa del  túnel principal, por el método de perforación y voladura , mas perfilado mecánico, en terrenos con sostenimiento </t>
    </r>
    <r>
      <rPr>
        <sz val="11"/>
        <color rgb="FFFF0000"/>
        <rFont val="Arial"/>
        <family val="2"/>
      </rPr>
      <t>Tipo SB-3</t>
    </r>
    <r>
      <rPr>
        <sz val="11"/>
        <rFont val="Arial"/>
        <family val="2"/>
      </rPr>
      <t xml:space="preserve">,  en el </t>
    </r>
    <r>
      <rPr>
        <sz val="11"/>
        <color rgb="FFFF0000"/>
        <rFont val="Arial"/>
        <family val="2"/>
      </rPr>
      <t>PK2+939,9; L acumulada=2,135,9 m a origen</t>
    </r>
    <r>
      <rPr>
        <sz val="11"/>
        <rFont val="Arial"/>
        <family val="2"/>
      </rPr>
      <t xml:space="preserve">,  para el sellado se instalaron </t>
    </r>
    <r>
      <rPr>
        <sz val="11"/>
        <color rgb="FFFF0000"/>
        <rFont val="Arial"/>
        <family val="2"/>
      </rPr>
      <t>5 cm</t>
    </r>
    <r>
      <rPr>
        <sz val="11"/>
        <rFont val="Arial"/>
        <family val="2"/>
      </rPr>
      <t xml:space="preserve"> de concreto lanzado de 30 MPa (Adicionado con macrofibra estructural de polipropileno 5Kg/m3); se instalaron pernos Helicoidales DSI (a partir de K2+749,5), diámetro nominal 25mm, de 4 metros de longitud, instalados con resina de poliéster J-LOK, para 120 seg (Gel Time), en  tres bolillo (1,5 m (T) X (2,0m (L) ) de longitud 4m, con placas de reparto de 14mX14m y e= 5mm, y finalmente la instalación de </t>
    </r>
    <r>
      <rPr>
        <sz val="11"/>
        <color rgb="FFFF0000"/>
        <rFont val="Arial"/>
        <family val="2"/>
      </rPr>
      <t>8 cm</t>
    </r>
    <r>
      <rPr>
        <sz val="11"/>
        <rFont val="Arial"/>
        <family val="2"/>
      </rPr>
      <t xml:space="preserve"> de concreto lanzado de 30 MPa (Adicionado con macro-fibra estructural de polipropileno - 5Kg/m3).
Se continuó la ventilación del túnel, con ventilador axial Zitron 286 KW, el  bombeo y tratamiento de aguas de infiltración y aguas industriales producto de la perforación.
En el periodo informado, se evidenció que la PTAR  continuó con el tratamiento de las aguas residuales y de perforación del túnel Portal Medellín, sin embargo el vertimiento de las aguas residuales a la quebrada LA CULEBRA, permanece suspendido, el vertimiento se esta realizando por el sistema de drenaje del túnel existente el cual descarga en la quebrada LA FRISOLA.
Se evidenció que continúan las infiltraciones con menor caudal; por lo anterior, en visitas la residencia de túneles de la interventoría , se le ratificó  en obra a los residentes constructores, la solicitud de continuar con el monitoreo de caudales y el control y encausamiento adecuado (construcción de cunetas), tanto de las aguas de infiltración como de perforación del túnel,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</si>
  <si>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r>
      <t xml:space="preserve">En el Portal Santa Fe de Antioquia (PK5+410)-UF3.1B.  </t>
    </r>
    <r>
      <rPr>
        <sz val="11"/>
        <color rgb="FFFF0000"/>
        <rFont val="Arial"/>
        <family val="2"/>
      </rPr>
      <t>El día 15 de Julio de 2020,en el PK3+105,50</t>
    </r>
    <r>
      <rPr>
        <sz val="11"/>
        <rFont val="Arial"/>
        <family val="2"/>
      </rPr>
      <t xml:space="preserve">,  se ejecutó cambió de sostenimiento de </t>
    </r>
    <r>
      <rPr>
        <sz val="11"/>
        <color rgb="FFFF0000"/>
        <rFont val="Arial"/>
        <family val="2"/>
      </rPr>
      <t>Tipo SC-4R a SB-3</t>
    </r>
    <r>
      <rPr>
        <sz val="11"/>
        <rFont val="Arial"/>
        <family val="2"/>
      </rPr>
      <t xml:space="preserve">. Por otro lado se continuó con la excavación, en sección completa del túnel principal, por el método de perforación y voladura y perfilado mecánico, en terrenos con sostenimiento </t>
    </r>
    <r>
      <rPr>
        <sz val="11"/>
        <color rgb="FFFF0000"/>
        <rFont val="Arial"/>
        <family val="2"/>
      </rPr>
      <t>Tipo SB-3</t>
    </r>
    <r>
      <rPr>
        <sz val="11"/>
        <rFont val="Arial"/>
        <family val="2"/>
      </rPr>
      <t xml:space="preserve">, en el </t>
    </r>
    <r>
      <rPr>
        <sz val="11"/>
        <color rgb="FFFF0000"/>
        <rFont val="Arial"/>
        <family val="2"/>
      </rPr>
      <t>PK3+045,1; L acumulada=2.364,9m a origen</t>
    </r>
    <r>
      <rPr>
        <sz val="11"/>
        <rFont val="Arial"/>
        <family val="2"/>
      </rPr>
      <t xml:space="preserve">,  para el sellado se instalaron </t>
    </r>
    <r>
      <rPr>
        <sz val="11"/>
        <color rgb="FFFF0000"/>
        <rFont val="Arial"/>
        <family val="2"/>
      </rPr>
      <t>5 cm</t>
    </r>
    <r>
      <rPr>
        <sz val="11"/>
        <rFont val="Arial"/>
        <family val="2"/>
      </rPr>
      <t xml:space="preserve"> de concreto lanzado de 30 MPa (Adicionado con macrofibra estructural de polipropileno 5Kg/m3), se instalaron pernos Helicoidales DSI (a partir de K2+749,5), diámetro nominal 25mm, de 4 metros de longitud, instalados con resina de poliéster J-LOK, para 120 seg (Gel Time), en  tres bolillo (1,5 m (T) X (2,0m (L) ) de longitud 4m, con placas de reparto de 14mX14m y e= 5mm, y finalmente la instalación de 8 cm de concreto lanzado de 30 MPa (Adicionado con macro-fibra estructural de polipropileno - 5Kg/m3).
Por otro lado continúan las infiltraciones con menor caudal, e infiltraciones intensas localizadas sin control alguno; por lo anterior, en visitas la residencia de túneles de la interventoría , se le ratificó  en obra a los residentes constructores, la solicitud de continuar con el monitoreo de caudales y el control y encausamiento adecuado (construcción adecuada de cunetas), tanto de las aguas de infiltración como de perforación del túnel;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</si>
  <si>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r>
      <t xml:space="preserve">En  Galería de Conexión </t>
    </r>
    <r>
      <rPr>
        <sz val="11"/>
        <color rgb="FFFF0000"/>
        <rFont val="Arial"/>
        <family val="2"/>
      </rPr>
      <t>Peatonal No 1</t>
    </r>
    <r>
      <rPr>
        <sz val="11"/>
        <rFont val="Arial"/>
        <family val="2"/>
      </rPr>
      <t xml:space="preserve"> (1+230-tunel nuevo): En este periodo, se continuaron actividades excavación, a partir del punto de entronque (Excavación mecanica+taladros, de los 5 primeros metros) de esta galería desde el  túnel existente (K9+580- Abscisado Túnel existente). La excavación de la galería desde el túnel nuevo, continua suspendida,  avanza en terrenos con sostenimiento Tipo SG- III, sección completa, en el PK0+009- L acumulada=9 m a origen; éste avance esta adelantado,  teniendo en cuenta el programa de obra actualizado, el cual contempla el  inicio de excavación, el día 31 de marzo de 2021.
En  Galería de Conexión</t>
    </r>
    <r>
      <rPr>
        <sz val="11"/>
        <color rgb="FFFF0000"/>
        <rFont val="Arial"/>
        <family val="2"/>
      </rPr>
      <t xml:space="preserve"> Peatonal No 2</t>
    </r>
    <r>
      <rPr>
        <sz val="11"/>
        <rFont val="Arial"/>
        <family val="2"/>
      </rPr>
      <t xml:space="preserve"> (2+165-Tunel nuevo):  En este periodo, se continuaron actividades excavación, a partir del punto de entronque Excavación mecanica+taladros, de los 4 primeros metros) de esta galería en el túnel existente (K10+545-Abscisado túnel existente). La excavación de la galería desde el túnel nuevo, continua suspendida; avanza en terrenos con sostenimiento Tipo SG- III, sección completa, en el </t>
    </r>
    <r>
      <rPr>
        <sz val="11"/>
        <color rgb="FFFF0000"/>
        <rFont val="Arial"/>
        <family val="2"/>
      </rPr>
      <t>PK0+003- L acumulada=3 m</t>
    </r>
    <r>
      <rPr>
        <sz val="11"/>
        <rFont val="Arial"/>
        <family val="2"/>
      </rPr>
      <t xml:space="preserve"> a origen; éste avance esta adelantado,  teniendo en cuenta el programa de obra actualizado, el cual contempla el  inicio de excavación, el día 21 de enero de 2021.
En  Galería de </t>
    </r>
    <r>
      <rPr>
        <sz val="11"/>
        <color rgb="FFFF0000"/>
        <rFont val="Arial"/>
        <family val="2"/>
      </rPr>
      <t>Conexión Peatonal No 3</t>
    </r>
    <r>
      <rPr>
        <sz val="11"/>
        <rFont val="Arial"/>
        <family val="2"/>
      </rPr>
      <t xml:space="preserve"> (2+675-Tunel nuevo):  En este periodo, se continuaron actividades excavación, a partir del punto de entronque Excavación mecanica+taladros, de los 3,5 primeros metros) de esta galería en el túnel existente (K11+054-Abscisado túnel existente). Se inició la excavación de la galería desde el túnel nuevo, avanza en terrenos con sostenimiento Tipo SG- III, sección completa, en el PK0+004,5- L acumulada=4,5 m a origen; éste avance esta adelantado,  teniendo en cuenta el programa de obra actualizado, el cual contempla el  inicio de excavación, el día 30 de diciembre de 2021.
En  Galería de </t>
    </r>
    <r>
      <rPr>
        <sz val="11"/>
        <color rgb="FFFF0000"/>
        <rFont val="Arial"/>
        <family val="2"/>
      </rPr>
      <t>Conexión Peatonal No 4</t>
    </r>
    <r>
      <rPr>
        <sz val="11"/>
        <rFont val="Arial"/>
        <family val="2"/>
      </rPr>
      <t xml:space="preserve"> (3+645-Tunel nuevo):  En este periodo, se continuaron actividades excavación, a partir del punto de entronque Excavación mecanica+taladros, de los 3,5 primeros metros) de esta galería en el túnel existente (K12+024-Abscisado túnel existente). Se inició la excavación de la galería desde el túnel nuevo, avanza en terrenos con sostenimiento Tipo SG- I,sección completa, en el</t>
    </r>
    <r>
      <rPr>
        <sz val="11"/>
        <color rgb="FFFF0000"/>
        <rFont val="Arial"/>
        <family val="2"/>
      </rPr>
      <t xml:space="preserve"> PK0+0,035,3- L acumulada=29 m</t>
    </r>
    <r>
      <rPr>
        <sz val="11"/>
        <rFont val="Arial"/>
        <family val="2"/>
      </rPr>
      <t xml:space="preserve"> a origen; éste avance esta adelantado,  teniendo en cuenta el programa de obra actualizado, el cual contempla el  inicio de excavación, el día 26 de enero de 2021.
En  Galería de </t>
    </r>
    <r>
      <rPr>
        <sz val="11"/>
        <color rgb="FFFF0000"/>
        <rFont val="Arial"/>
        <family val="2"/>
      </rPr>
      <t>Conexión Vehicular No 2</t>
    </r>
    <r>
      <rPr>
        <sz val="11"/>
        <rFont val="Arial"/>
        <family val="2"/>
      </rPr>
      <t xml:space="preserve"> (3+165-Tunel nuevo):  En este periodo, se continuaron actividades excavación, a partir del punto de entronque Excavación mecanica+taladros, de los 3 primeros metros) de esta galería en el túnel existente (K11+544-Abscisado túnel existente). Se inició la excavación de la galería desde el túnel nuevo, avanza en terrenos con sostenimiento Tipo SG- II,sección completa, en el </t>
    </r>
    <r>
      <rPr>
        <sz val="11"/>
        <color rgb="FFFF0000"/>
        <rFont val="Arial"/>
        <family val="2"/>
      </rPr>
      <t>PK0+021,9- L acumulada=15,6 m</t>
    </r>
    <r>
      <rPr>
        <sz val="11"/>
        <rFont val="Arial"/>
        <family val="2"/>
      </rPr>
      <t xml:space="preserve"> a origen; éste avance esta adelantado,  teniendo en cuenta el programa de obra actualizado, el cual contempla el  inicio de excavación, el día 30 de diciembre de 2020.
Igualmente se continuaron actividades, de construcción de los entronques de la Galería de </t>
    </r>
    <r>
      <rPr>
        <sz val="11"/>
        <color rgb="FFFF0000"/>
        <rFont val="Arial"/>
        <family val="2"/>
      </rPr>
      <t>Conexión Vehicular No 1</t>
    </r>
    <r>
      <rPr>
        <sz val="11"/>
        <rFont val="Arial"/>
        <family val="2"/>
      </rPr>
      <t xml:space="preserve"> (1+695) (10+074) con la (Excavación mecanica+taladros, de los 3,5 primeros metros) , la Galería de </t>
    </r>
    <r>
      <rPr>
        <sz val="11"/>
        <color rgb="FFFF0000"/>
        <rFont val="Arial"/>
        <family val="2"/>
      </rPr>
      <t>Conexión Peatonal No 5</t>
    </r>
    <r>
      <rPr>
        <sz val="11"/>
        <rFont val="Arial"/>
        <family val="2"/>
      </rPr>
      <t xml:space="preserve"> (4+050) (12+485) con la (Excavación mecanica+taladros, de los 4,5 primeros metros) y </t>
    </r>
    <r>
      <rPr>
        <sz val="11"/>
        <color rgb="FFFF0000"/>
        <rFont val="Arial"/>
        <family val="2"/>
      </rPr>
      <t>Galería de Conexión Vehicular No 3</t>
    </r>
    <r>
      <rPr>
        <sz val="11"/>
        <rFont val="Arial"/>
        <family val="2"/>
      </rPr>
      <t xml:space="preserve"> (4+445) (12+905) (Excavación mecanica+taladros, de los 3 primeros metros) y la </t>
    </r>
    <r>
      <rPr>
        <sz val="11"/>
        <color rgb="FFFF0000"/>
        <rFont val="Arial"/>
        <family val="2"/>
      </rPr>
      <t>Galería de Conexión Peatonal No 6</t>
    </r>
    <r>
      <rPr>
        <sz val="11"/>
        <rFont val="Arial"/>
        <family val="2"/>
      </rPr>
      <t xml:space="preserve"> (4+940) (13+430) (Excavación mecanica+taladros, de los 3,5 primeros metros).</t>
    </r>
  </si>
  <si>
    <r>
      <rPr>
        <b/>
        <sz val="12"/>
        <rFont val="Arial"/>
        <family val="2"/>
      </rPr>
      <t>Portal Santa Fe - Segundo Tubo Túnel de Occidente</t>
    </r>
    <r>
      <rPr>
        <sz val="12"/>
        <rFont val="Arial"/>
        <family val="2"/>
      </rPr>
      <t xml:space="preserve">
Actividades de excavación por el sistema mixto (perforación y voladura+arranque mecánico) en túnel principal- Sección - completa, </t>
    </r>
    <r>
      <rPr>
        <sz val="12"/>
        <color rgb="FFFF0000"/>
        <rFont val="Arial"/>
        <family val="2"/>
      </rPr>
      <t>Tipo SB-3</t>
    </r>
    <r>
      <rPr>
        <sz val="12"/>
        <rFont val="Arial"/>
        <family val="2"/>
      </rPr>
      <t xml:space="preserve">, (Portal Santa Fe).
</t>
    </r>
  </si>
  <si>
    <t xml:space="preserve"> PK0+804 - UF3.A - Acopio temporal de material de rezaga. Portal Medellín.</t>
  </si>
  <si>
    <t xml:space="preserve"> PK0+804 - UF3.A - Ptar en funcionamiento. Portal Medellín.</t>
  </si>
  <si>
    <t xml:space="preserve"> PK 2+917 - UF3.1B - Replanteo topográfico de sección, excavación túnel principal, sección sostenimiento tipo SB-3. Portal Medellín.</t>
  </si>
  <si>
    <t>PK2+790 - UF3.1B - Relanzado de concreto en pateros . Portal Medellín.</t>
  </si>
  <si>
    <t xml:space="preserve"> PK 2+935,9 - UF3.1B -  Marcación y ubicación de anillo de pernos, excavación túnel principal, sección sostenimiento tipo SB-3. Portal Medellín.</t>
  </si>
  <si>
    <t xml:space="preserve"> PK 2+910 - UF3.1B -  Pernos con escaso recubrimiento de concreto. Portal Medellín.</t>
  </si>
  <si>
    <t xml:space="preserve"> PK 2+917 - UF3.1B -  Instalación de concreto lanzado 30 Mpa, excavación túnel principal, sección sostenimiento tipo SB-3. Portal Medellín.</t>
  </si>
  <si>
    <t xml:space="preserve"> PK 2+642,5 - UF3.1B -  Prueba de resistencia en concreto con extractométro Hilti. Portal Medellín.</t>
  </si>
  <si>
    <t>PK 3+062,89 - UF3.1B - Perfilado por medios mecánicos, excavación túnel principal, sección sostenimiento tipo SB-3. Portal Santa Fe.</t>
  </si>
  <si>
    <t>PK 3+062,89 - UF3.1B - Frente de excavación expuesto, excavación túnel principal, sección sostenimiento tipo SB-3. Portal Santa Fe.</t>
  </si>
  <si>
    <t xml:space="preserve"> PK 3+645 - UF3.1B - Retiro de material de rezaga, excavación galeria peatonal N°4, sección sostenimiento tipo SG-I. Portal Santa Fe.</t>
  </si>
  <si>
    <t xml:space="preserve"> PK 3+165 - UF3.1B - No se evidencia actividad en la galeria, excavación galeria vehicular N°2, sección sostenimiento tipo SG-II. Portal Santa Fe.</t>
  </si>
  <si>
    <t>PK 3+052,3 - UF3.1B - Retiro de material de rezaga, excavación túnel principal, sección sostenimiento tipo SB-3. Portal Santa Fe.</t>
  </si>
  <si>
    <t xml:space="preserve"> PK 3+065 - UF3.1B -  Cunetas inexistentes, el agua discurre por la mitad de la vida. Inundaciones y desniveles pronunciados. Portal Santa Fe.</t>
  </si>
  <si>
    <t>PK 3+052,3 - UF3.1B - Acopio de material de rezaga, excavación túnel principal, sección sostenimiento tipo SB-3. Portal Santa Fe.</t>
  </si>
  <si>
    <t xml:space="preserve"> PK 3+050 - UF3.1B -  Pernos con escaso recubrimiento de concreto. Portal Santa Fe.</t>
  </si>
  <si>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t>
    </r>
    <r>
      <rPr>
        <sz val="11"/>
        <rFont val="Arial"/>
        <family val="2"/>
      </rPr>
      <t>nstalación acero de refuerzo muro espaldar y aletas Estribo 1 y se funden.  Se instala acero de refuerzo y se funde losa de aproximación Estribo 1.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sísmicos. Se instala acero de refuerzo y se funde losa de aproximación Estribo 2.</t>
    </r>
    <r>
      <rPr>
        <sz val="11"/>
        <color theme="1"/>
        <rFont val="Arial"/>
        <family val="2"/>
      </rPr>
      <t xml:space="preserve">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funden </t>
    </r>
    <r>
      <rPr>
        <sz val="11"/>
        <rFont val="Arial"/>
        <family val="2"/>
      </rPr>
      <t>.Instalación acero de refuerzo y encofrado aletas y muro espaldar Estribo 2 y se funden.</t>
    </r>
    <r>
      <rPr>
        <sz val="11"/>
        <color rgb="FFFF0000"/>
        <rFont val="Arial"/>
        <family val="2"/>
      </rPr>
      <t xml:space="preserve"> </t>
    </r>
    <r>
      <rPr>
        <sz val="11"/>
        <rFont val="Arial"/>
        <family val="2"/>
      </rPr>
      <t xml:space="preserve">Instalación acero de refuerzo y encofrado New Jersey por ambos costados y se funden. Se finaliza acabados de módulos fundidos por ambos costados. 
</t>
    </r>
    <r>
      <rPr>
        <sz val="11"/>
        <color rgb="FFFF0000"/>
        <rFont val="Arial"/>
        <family val="2"/>
      </rPr>
      <t>Instalación de pernos de anclaje para juntas de dilatación TR 270, entre los Estribos y el Tablero.</t>
    </r>
  </si>
  <si>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color rgb="FFFF0000"/>
        <rFont val="Arial"/>
        <family val="2"/>
      </rPr>
      <t xml:space="preserve"> PILA 1: Caisson 3 h=21m, Caisson 4 h=22m. </t>
    </r>
    <r>
      <rPr>
        <sz val="11"/>
        <rFont val="Arial"/>
        <family val="2"/>
      </rPr>
      <t xml:space="preserve"> PiILA 2: Caisson 5 h=26m, Caisson 6 h=25m . PILA 3: Caisson 7 h=18,1m, Caisson 8 h=15,5m. ESTRIBO 2: Caisson 9 h=16m, Caisson 10 h=18,6m.
El avance en excavación y construcción de anillos es del 95,5%.</t>
    </r>
    <r>
      <rPr>
        <sz val="11"/>
        <color theme="1"/>
        <rFont val="Arial"/>
        <family val="2"/>
      </rPr>
      <t xml:space="preserve">
</t>
    </r>
    <r>
      <rPr>
        <u/>
        <sz val="11"/>
        <color theme="1"/>
        <rFont val="Arial"/>
        <family val="2"/>
      </rPr>
      <t xml:space="preserve">INFRAESTRUCTURA
</t>
    </r>
    <r>
      <rPr>
        <sz val="11"/>
        <color theme="1"/>
        <rFont val="Arial"/>
        <family val="2"/>
      </rPr>
      <t>ESTRIBO 1: Se funde el núcleo de los Caissons 1 y 2.</t>
    </r>
    <r>
      <rPr>
        <sz val="11"/>
        <color rgb="FFFF0000"/>
        <rFont val="Arial"/>
        <family val="2"/>
      </rPr>
      <t xml:space="preserve"> Se instala solado, acero de refuerzo Viga Cabezal y encofrado y se funde.
PILA 3: Instalación acero de refuerzo núcleos  Caissons 7 y 8. Se funde núcleo del caisson 7.
PILA 4: Instalación acero de refuerzo núcleos Caissons 9 y 10.</t>
    </r>
  </si>
  <si>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t>
    </r>
    <r>
      <rPr>
        <sz val="11"/>
        <rFont val="Arial"/>
        <family val="2"/>
      </rPr>
      <t>Instalación acero de refuerzo y encofrado de columnas rectangulares y se funden hasta el nidel de Dovela sobre pila h=20,45m. Instalación acero de refuerzo y encofrado Dovela sobre Pila y Dovelas N°1 y se funden. Montaje de carros de avance para construcción de Voladizos 1 y 2</t>
    </r>
    <r>
      <rPr>
        <sz val="11"/>
        <color rgb="FFFF0000"/>
        <rFont val="Arial"/>
        <family val="2"/>
      </rPr>
      <t>. Instalación acero de refuerzo Dovelas N°2 , 3 , 4 y 5 y se funden, se tensionan cables. Se desplazan carros de avance Dovelas N°6, se instala acero de refuerzo y ductos para tensionamiento de cables .</t>
    </r>
    <r>
      <rPr>
        <sz val="11"/>
        <rFont val="Arial"/>
        <family val="2"/>
      </rPr>
      <t xml:space="preserve">
PILA 2: Se funden caisson 7, 8, 9 y 10. Se adecua área para construcción del Dado, se instala platafor, ma y acero de refuerzo del dado y se funde. Se funden Columnas A y B hasta el nivel de Dovelas.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Desistalación carros de avance.
ESTRIBO 2: Se funden los núcleos de los Caissos 11 y 12. Se instala acero de refuerzo Viga Cabezal y se funde. Instalación acero de refuerzo y encobrado Dovela sobre Estribo y se funde. Se tensionan los cables. Desistalación carros de avance.</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</si>
  <si>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 xml:space="preserve">ESTRIBO 1: Se funden núcleos de Caisson 1 y 2. Adecuación de área para construcción de Estribo.
</t>
    </r>
    <r>
      <rPr>
        <sz val="11"/>
        <color rgb="FFFF0000"/>
        <rFont val="Arial"/>
        <family val="2"/>
      </rPr>
      <t>PILA 1:</t>
    </r>
    <r>
      <rPr>
        <sz val="11"/>
        <rFont val="Arial"/>
        <family val="2"/>
      </rPr>
      <t xml:space="preserve"> Instalación acero de refuerzo núcleos Caissons 3, 4, 5  y 6 se funden.</t>
    </r>
    <r>
      <rPr>
        <sz val="11"/>
        <color rgb="FFFF0000"/>
        <rFont val="Arial"/>
        <family val="2"/>
      </rPr>
      <t xml:space="preserve"> Se está realizando instalación de acero de refuerzo y encofrado en la elevación de las columnas de los Caissons a nivel de construcción del Dado. Se funden tramos.</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t>
    </r>
    <r>
      <rPr>
        <sz val="11"/>
        <rFont val="Arial"/>
        <family val="2"/>
      </rPr>
      <t>Instalación acero de refuerzo y encofrado pedestal.Se instalan dos aisladores sísmicos y barras dywidag, para anclaje de Dovela sobre Pila. Se funde pedestal y bloques en concreto</t>
    </r>
    <r>
      <rPr>
        <sz val="11"/>
        <color rgb="FFFF0000"/>
        <rFont val="Arial"/>
        <family val="2"/>
      </rPr>
      <t>.</t>
    </r>
    <r>
      <rPr>
        <sz val="11"/>
        <rFont val="Arial"/>
        <family val="2"/>
      </rPr>
      <t xml:space="preserve"> Instalación de plataforma para construcción de dovela sobre Pila y dovelas N°1 en voladizos 3 y 4</t>
    </r>
    <r>
      <rPr>
        <sz val="11"/>
        <color rgb="FFFF0000"/>
        <rFont val="Arial"/>
        <family val="2"/>
      </rPr>
      <t>.</t>
    </r>
    <r>
      <rPr>
        <sz val="11"/>
        <rFont val="Arial"/>
        <family val="2"/>
      </rPr>
      <t xml:space="preserve"> Se instala acero de refuerzo y encofrado en la losa inferior y muros y se funden.</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</si>
  <si>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u/>
        <sz val="11"/>
        <color theme="1"/>
        <rFont val="Arial"/>
        <family val="2"/>
      </rPr>
      <t xml:space="preserve">
</t>
    </r>
    <r>
      <rPr>
        <sz val="11"/>
        <color theme="1"/>
        <rFont val="Arial"/>
        <family val="2"/>
      </rPr>
      <t xml:space="preserve">ESTRIBO 2. Se funden los núcleos de los Caissons 11 y 12. Se instala concreto de solado para Viga Cabezal. </t>
    </r>
    <r>
      <rPr>
        <sz val="11"/>
        <color rgb="FFFF0000"/>
        <rFont val="Arial"/>
        <family val="2"/>
      </rPr>
      <t>Se instala acero de refuerzo y encofrado para Viga Cabezal.</t>
    </r>
    <r>
      <rPr>
        <sz val="11"/>
        <color theme="1"/>
        <rFont val="Arial"/>
        <family val="2"/>
      </rPr>
      <t xml:space="preserve">
PILA 1: </t>
    </r>
    <r>
      <rPr>
        <sz val="11"/>
        <rFont val="Arial"/>
        <family val="2"/>
      </rPr>
      <t>Se funden núcleos de Caisson 3, 4, 5 y 6.Se instala acero de refuerzo y encofrado elevación de estas Columnas a nivel de Dado y se funden. Instalación de plataforma  y acero de refuerzo para el  Dado y se funde.</t>
    </r>
    <r>
      <rPr>
        <sz val="11"/>
        <color rgb="FFFF0000"/>
        <rFont val="Arial"/>
        <family val="2"/>
      </rPr>
      <t xml:space="preserve"> Instalación acero de refuerzo y encofrado de columnas rectangulares y se funde el segundo tramo.</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t>
    </r>
    <r>
      <rPr>
        <sz val="11"/>
        <color rgb="FFFF0000"/>
        <rFont val="Arial"/>
        <family val="2"/>
      </rPr>
      <t>.</t>
    </r>
    <r>
      <rPr>
        <sz val="11"/>
        <rFont val="Arial"/>
        <family val="2"/>
      </rPr>
      <t xml:space="preserve"> Instalación acero de refuerzo losa superior Dovela sobre Pila 2 y Dovelas 1 y se funde.Tensionamiento de cables Dovela N°1. Instalación de carros de avance para construcción de Dovelas N°2 , 3,  4,  5 y  6 en voladizos 3 y 4. Se instala acero de refuerzo y encofrado y se funden.</t>
    </r>
    <r>
      <rPr>
        <sz val="11"/>
        <color rgb="FFFF0000"/>
        <rFont val="Arial"/>
        <family val="2"/>
      </rPr>
      <t xml:space="preserve"> Se tensionan los cables de estas Dovelas. Dezplazamiento carros de avance para construcción de Dovelas N°7. Se instala acero de refuerzo y ductos para tensionamiento de cables.</t>
    </r>
    <r>
      <rPr>
        <sz val="11"/>
        <color theme="1"/>
        <rFont val="Arial"/>
        <family val="2"/>
      </rPr>
      <t xml:space="preserve">
El avance en excavación y construcción de anillos es del 105,3,%</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</si>
  <si>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TERMINADA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t>
    </r>
    <r>
      <rPr>
        <sz val="11"/>
        <rFont val="Arial"/>
        <family val="2"/>
      </rPr>
      <t xml:space="preserve"> Se funde losa de aproximación Estribo 1.</t>
    </r>
    <r>
      <rPr>
        <sz val="11"/>
        <color theme="1"/>
        <rFont val="Arial"/>
        <family val="2"/>
      </rPr>
      <t xml:space="preserve">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 xml:space="preserve">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
</t>
    </r>
    <r>
      <rPr>
        <u/>
        <sz val="11"/>
        <color rgb="FFFF0000"/>
        <rFont val="Arial"/>
        <family val="2"/>
      </rPr>
      <t xml:space="preserve">SUPERESTRUCTURA
</t>
    </r>
    <r>
      <rPr>
        <sz val="11"/>
        <color rgb="FFFF0000"/>
        <rFont val="Arial"/>
        <family val="2"/>
      </rPr>
      <t>Montaje del equipo lanza-vigas para instalación de vigas a partir del Estribo 2. Instalación de Vigas prefabricadas sobre apoyos de neopreno, pre-losas, acero de refuerzo de la losas y diafragmas y se funden en vanos 9, 8, 7 , 6, 5, 4, 3 y 2. En el vano 1, se instalan Vigas prefabricadas sobre apoyos de neopreno, se instalan las pre-losas Tipo B y se construye el diafragma.
Instalación de plataforma y acero de refuerzo para voladizo izquierdo vano 9 y se funde. Instalación de plataforma  para voladizo izquierdo vano 8.</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</si>
  <si>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 TERMINADA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Se funden las losas de aproximación Estribos 1 y 2.
</t>
    </r>
    <r>
      <rPr>
        <u/>
        <sz val="11"/>
        <color theme="1"/>
        <rFont val="Arial"/>
        <family val="2"/>
      </rPr>
      <t xml:space="preserve">SUPERESTRUCTURA
</t>
    </r>
    <r>
      <rPr>
        <sz val="11"/>
        <rFont val="Arial"/>
        <family val="2"/>
      </rPr>
      <t>Instación y montaje del equipo lanza-vigas. Vanos 1, 2 y 3: Instalación de vigas sobre apoyos de neopreno,  prelosas, construcción de diafragmas, instalación acero de refuerzo de losas  y se funden</t>
    </r>
    <r>
      <rPr>
        <sz val="11"/>
        <color rgb="FFFF0000"/>
        <rFont val="Arial"/>
        <family val="2"/>
      </rPr>
      <t>.</t>
    </r>
    <r>
      <rPr>
        <sz val="11"/>
        <rFont val="Arial"/>
        <family val="2"/>
      </rPr>
      <t xml:space="preserve"> Instalación plataformas, acero de refuerzo para voladizos 1 y 2 costado derecho e izquierdo  y se funden. Instalación acero de refuerzo y encofrado de New Jersey por ambos costados y se funden módulos.</t>
    </r>
    <r>
      <rPr>
        <sz val="11"/>
        <color rgb="FFFF0000"/>
        <rFont val="Arial"/>
        <family val="2"/>
      </rPr>
      <t xml:space="preserve"> Se finalizan acabados de módulos fundidos.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</si>
  <si>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rFont val="Arial"/>
        <family val="2"/>
      </rPr>
      <t>ESTRIBO 2. caisson 9 h=7,4m, caisson 10 h=8,2m, caisson 11 h=10,75m, caisson 12 h=10,75m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Excavación y adecuación área para construcción Estribo calzada derecha.</t>
    </r>
    <r>
      <rPr>
        <sz val="11"/>
        <rFont val="Arial"/>
        <family val="2"/>
      </rPr>
      <t xml:space="preserve"> Instalación acero de refuerzo y encofrado Viga Cabezal, cuerpo del Estribo calzada derecha y se funde Viga Cabezal con topes sísmicos y pedestales. Se termina de fundir el cuerpo del Estribo.</t>
    </r>
    <r>
      <rPr>
        <sz val="11"/>
        <color theme="1"/>
        <rFont val="Arial"/>
        <family val="2"/>
      </rPr>
      <t xml:space="preserve">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t>
    </r>
    <r>
      <rPr>
        <sz val="11"/>
        <rFont val="Arial"/>
        <family val="2"/>
      </rPr>
      <t>ESTRIBO 2. Instalación acero de refuerzo núcleos de Caissons 9, 10, 11 y 12 y se funden. Se funde slolado para construir Viga Cabezal ambas calzadas. Instalación acero de refuerzo y encofrado Viga Cabezal y se funde con topes sísmicos y pedestales. Instalación acero de refuerzo y encofrado  cuerpo del Estribo y aletas y se funden.</t>
    </r>
    <r>
      <rPr>
        <sz val="11"/>
        <color rgb="FFFF0000"/>
        <rFont val="Arial"/>
        <family val="2"/>
      </rPr>
      <t xml:space="preserve"> Se instala acero de refuerzo y se funde losa de aproximación.
Se está realizando el montaje del equipo lanza-vigas.
</t>
    </r>
    <r>
      <rPr>
        <sz val="11"/>
        <color theme="1"/>
        <rFont val="Arial"/>
        <family val="2"/>
      </rPr>
      <t xml:space="preserve">
El avance en excavación y construcción de anillos es del 107,3%</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</si>
  <si>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PILA 5.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PILA 1: Instalación acero de refuerzo de núcleos 4, 5 y 6 y se funden. Alzado de Columnas 4, 5 y 6 a nivel de Viga Cabezal.</t>
    </r>
    <r>
      <rPr>
        <sz val="11"/>
        <color rgb="FFFF0000"/>
        <rFont val="Arial"/>
        <family val="2"/>
      </rPr>
      <t xml:space="preserve"> </t>
    </r>
    <r>
      <rPr>
        <sz val="11"/>
        <rFont val="Arial"/>
        <family val="2"/>
      </rPr>
      <t>Instalación andamios de carga, plataforma, acero de refuerzo y encofrado Viga Cabezal y se funde con los pedestales y topes sísmicos ambas calzadas..</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t>
    </r>
    <r>
      <rPr>
        <sz val="11"/>
        <rFont val="Arial"/>
        <family val="2"/>
      </rPr>
      <t>Instalación acero de refuerzo y encofrado Dado y se funde</t>
    </r>
    <r>
      <rPr>
        <sz val="11"/>
        <color rgb="FFFF0000"/>
        <rFont val="Arial"/>
        <family val="2"/>
      </rPr>
      <t>.</t>
    </r>
    <r>
      <rPr>
        <sz val="11"/>
        <rFont val="Arial"/>
        <family val="2"/>
      </rPr>
      <t xml:space="preserve"> Instalación acero de refuerzo y encofrado tramo 5 Columna en H y se funde.</t>
    </r>
    <r>
      <rPr>
        <sz val="11"/>
        <color rgb="FFFF0000"/>
        <rFont val="Arial"/>
        <family val="2"/>
      </rPr>
      <t xml:space="preserve"> Instalación andamios de carga, plataforma, acero de refuerzo y ductos para tensionamiento de cables Viga Cabezal. Se funde Viga cabezal. Encofrado de pesetales y topes símicos.</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rFont val="Arial"/>
        <family val="2"/>
      </rPr>
      <t xml:space="preserve"> Instalación acero de refuerzo y encofrado Dado y se funde. Instalación acero de refuerzo y encofrado 7to. tramo de Columna en H y se funde</t>
    </r>
    <r>
      <rPr>
        <sz val="11"/>
        <color rgb="FFFF0000"/>
        <rFont val="Arial"/>
        <family val="2"/>
      </rPr>
      <t>. Instalación andamios de carga y plataforma para construir Viga Cabezal. Se instala acero de refuerzo y encofrado.</t>
    </r>
    <r>
      <rPr>
        <sz val="11"/>
        <color theme="1"/>
        <rFont val="Arial"/>
        <family val="2"/>
      </rPr>
      <t xml:space="preserve">
PILA 4: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
PILA 5: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 </t>
    </r>
    <r>
      <rPr>
        <sz val="11"/>
        <color rgb="FFFF0000"/>
        <rFont val="Arial"/>
        <family val="2"/>
      </rPr>
      <t xml:space="preserve">Por cambio de diseño para aumentar la luz del Puente en 30m, esta Pila correspondía al ESTRIBO 2. Por este motivo el concesionario realizó la demolición del cuerpo del Estribo, topes sísmicos,  pedestales y demolición parcial de la Viga cabezal. Para esta Pila se funden dos (2) Caisson 28 y 29, adicionales. </t>
    </r>
    <r>
      <rPr>
        <sz val="11"/>
        <color theme="1"/>
        <rFont val="Arial"/>
        <family val="2"/>
      </rPr>
      <t xml:space="preserve">
</t>
    </r>
    <r>
      <rPr>
        <sz val="11"/>
        <rFont val="Arial"/>
        <family val="2"/>
      </rPr>
      <t>ESTRIBO 2: Se funde el núcleo de los Caissons 30, 31 y 32.</t>
    </r>
    <r>
      <rPr>
        <u/>
        <sz val="9"/>
        <color theme="1"/>
        <rFont val="Calibri"/>
        <family val="2"/>
        <scheme val="minor"/>
      </rPr>
      <t/>
    </r>
  </si>
  <si>
    <r>
      <rPr>
        <b/>
        <sz val="11"/>
        <color theme="1"/>
        <rFont val="Arial"/>
        <family val="2"/>
      </rPr>
      <t>PUENTE PK9+150 UF1:</t>
    </r>
    <r>
      <rPr>
        <sz val="11"/>
        <color theme="1"/>
        <rFont val="Arial"/>
        <family val="2"/>
      </rPr>
      <t xml:space="preserve"> El concesionario inicia la construcción de un nuevo Puente para una calzada en el mismo sitio del Puente PK9+160 y  dejó abandonadas las obras construidas en este sitio. Esta nueva obra la inicia el 6 de marzo  de 2020.
</t>
    </r>
    <r>
      <rPr>
        <u/>
        <sz val="11"/>
        <color theme="1"/>
        <rFont val="Arial"/>
        <family val="2"/>
      </rPr>
      <t>CONTROL DE EXCAVACIÓN</t>
    </r>
    <r>
      <rPr>
        <sz val="11"/>
        <color theme="1"/>
        <rFont val="Arial"/>
        <family val="2"/>
      </rPr>
      <t xml:space="preserve">
ESTRIBO 1. caisson 1 h=19,5m; caisson 2 h=19,5m 
PILA 1.  caisson 3 h=20m;  caisson 4 h=17,9m
PILA 2. caisson 5 h=21,5m; caisson 6 h=19,41m
PILA 3. caisson 7 h=23,85; caisson 8h=21,14m
ESTRIBO 2. caisson 9 h=17,4m  caisson 10 h=18m  
</t>
    </r>
    <r>
      <rPr>
        <u/>
        <sz val="11"/>
        <color theme="1"/>
        <rFont val="Arial"/>
        <family val="2"/>
      </rPr>
      <t>INFRAESTRUCTURA</t>
    </r>
    <r>
      <rPr>
        <sz val="11"/>
        <color theme="1"/>
        <rFont val="Arial"/>
        <family val="2"/>
      </rPr>
      <t xml:space="preserve">
ESTRIBO 1. Instalación de acero de refuerzo del núcleo Caisson 1 y  2  y se funden. 
PILA 1: Se instala acero de refuerzo de núcleo de Caisson 3 y  4 y  se funden.
</t>
    </r>
    <r>
      <rPr>
        <sz val="11"/>
        <rFont val="Arial"/>
        <family val="2"/>
      </rPr>
      <t>PILA 2. Se instala acero de refuerzo de núcleo de los Caissons 5 y 6 y se funden.</t>
    </r>
    <r>
      <rPr>
        <sz val="11"/>
        <color rgb="FFFF0000"/>
        <rFont val="Arial"/>
        <family val="2"/>
      </rPr>
      <t xml:space="preserve">
</t>
    </r>
    <r>
      <rPr>
        <sz val="11"/>
        <rFont val="Arial"/>
        <family val="2"/>
      </rPr>
      <t>PILA 3. Instalación acero de refuerzo núcleo Caissons 7 y 8 y se funden.
ESTRIBO 2. Instalación acero de refuerzo de núcleos de Caissons 9 y 10 y se funden</t>
    </r>
    <r>
      <rPr>
        <sz val="11"/>
        <color theme="1"/>
        <rFont val="Arial"/>
        <family val="2"/>
      </rPr>
      <t xml:space="preserve">
</t>
    </r>
    <r>
      <rPr>
        <sz val="11"/>
        <color rgb="FFFF0000"/>
        <rFont val="Arial"/>
        <family val="2"/>
      </rPr>
      <t>La interventoría envió Oficio  EPS4G-0251-20 del 9 de marzo de 2020; manifestando la suspención inmediata de obras Puente PK9+150 UF1 (Sector La Rochela), el cual no coincide con la geometría vial No Objetada del proyecto y se debe presentar una justificación técnica, predial y ambiental y de riesgos; junto con la modificación del diseño que se pretende adelantar. Presentar un plan de abandono y restitución de obras que ya se construyeron el el Puente del PK9+160 y no serán de utilidad para el proyecto.</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</si>
  <si>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TERMINADA.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sz val="11"/>
        <rFont val="Arial"/>
        <family val="2"/>
      </rPr>
      <t xml:space="preserve"> 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rFont val="Arial"/>
        <family val="2"/>
      </rPr>
      <t>Instalación andamios de carga,  plataforma  y acero de refuerzo para Viga Cabezal y se funde con topes sísmicos y pedestales.</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t>
    </r>
    <r>
      <rPr>
        <sz val="11"/>
        <rFont val="Arial"/>
        <family val="2"/>
      </rPr>
      <t>Instalación acero de refuerzo losa de aproximación y se funde.
Instalación de mortero de nivelación con Sika-Grout sobre pedestales.. Montaje del Equipo lanza-vigas en el estribo 1.</t>
    </r>
    <r>
      <rPr>
        <sz val="11"/>
        <color rgb="FFFF0000"/>
        <rFont val="Arial"/>
        <family val="2"/>
      </rPr>
      <t xml:space="preserve">
</t>
    </r>
    <r>
      <rPr>
        <u/>
        <sz val="11"/>
        <color rgb="FFFF0000"/>
        <rFont val="Arial"/>
        <family val="2"/>
      </rPr>
      <t xml:space="preserve">SUPERESRUCTURA
</t>
    </r>
    <r>
      <rPr>
        <sz val="11"/>
        <color rgb="FFFF0000"/>
        <rFont val="Arial"/>
        <family val="2"/>
      </rPr>
      <t>Vano 1: Instalación de Vigas prefabricadas sobre apoyos de neopreno, pre-losas Tipo B, acero de refuerzo de la losa y se funde.
Vano 2: Instalación de Vigas prefabricadas sobre apoyos de neopreno, instalación de pre-losas y acero de refuerzo de la losa.</t>
    </r>
    <r>
      <rPr>
        <sz val="11"/>
        <color theme="1"/>
        <rFont val="Arial"/>
        <family val="2"/>
      </rPr>
      <t xml:space="preserve">
El avance en excavación y construcción de anillos es del 110,2%</t>
    </r>
    <r>
      <rPr>
        <u/>
        <sz val="9"/>
        <color theme="1"/>
        <rFont val="Calibri"/>
        <family val="2"/>
        <scheme val="minor"/>
      </rPr>
      <t/>
    </r>
  </si>
  <si>
    <r>
      <rPr>
        <b/>
        <sz val="11"/>
        <color theme="1"/>
        <rFont val="Arial"/>
        <family val="2"/>
      </rPr>
      <t>PUENTE PK21+700 UF2.1</t>
    </r>
    <r>
      <rPr>
        <b/>
        <i/>
        <sz val="11"/>
        <color theme="1"/>
        <rFont val="Arial"/>
        <family val="2"/>
      </rPr>
      <t xml:space="preserve"> </t>
    </r>
    <r>
      <rPr>
        <sz val="11"/>
        <color theme="1"/>
        <rFont val="Arial"/>
        <family val="2"/>
      </rPr>
      <t>E</t>
    </r>
    <r>
      <rPr>
        <sz val="11"/>
        <rFont val="Arial"/>
        <family val="2"/>
      </rPr>
      <t>l concesionario inicia actividades el día 6 de marzo de 2020, con el replanteo topográfico de ubicacion de caisson y construcción de caminos de acceso al sitio de las obras.
En cuanto a la excavación y construcción de anillos de los Caissons se lleva el siguiente avance: 75,4%
ESTRIBO 1.</t>
    </r>
    <r>
      <rPr>
        <sz val="11"/>
        <color rgb="FFFF0000"/>
        <rFont val="Arial"/>
        <family val="2"/>
      </rPr>
      <t xml:space="preserve"> Corte mecánico adecuación área para construcción Estribo. Caisson 1 h=3m, Caisson2 h=3m</t>
    </r>
    <r>
      <rPr>
        <sz val="11"/>
        <rFont val="Arial"/>
        <family val="2"/>
      </rPr>
      <t xml:space="preserve">
PILA 1: </t>
    </r>
    <r>
      <rPr>
        <sz val="11"/>
        <color rgb="FFFF0000"/>
        <rFont val="Arial"/>
        <family val="2"/>
      </rPr>
      <t>Caisson 3 h=6,1m, Caisson 4 h=14,1m</t>
    </r>
    <r>
      <rPr>
        <sz val="11"/>
        <rFont val="Arial"/>
        <family val="2"/>
      </rPr>
      <t xml:space="preserve">
PILA 2: Caisson 5 h=12m, Caisson 6 h=13,3m
PILA 3: Caisson 7 h=8m, Caisson 8 h=12m
PILA 4: Caisson 9 h=8,5m, Caisson 10 h=9m</t>
    </r>
    <r>
      <rPr>
        <sz val="11"/>
        <color theme="1"/>
        <rFont val="Arial"/>
        <family val="2"/>
      </rPr>
      <t xml:space="preserve">
</t>
    </r>
    <r>
      <rPr>
        <u/>
        <sz val="11"/>
        <rFont val="Arial"/>
        <family val="2"/>
      </rPr>
      <t xml:space="preserve">INFRAESTRUCTURA 
</t>
    </r>
    <r>
      <rPr>
        <sz val="11"/>
        <rFont val="Arial"/>
        <family val="2"/>
      </rPr>
      <t>PILA 2:</t>
    </r>
    <r>
      <rPr>
        <sz val="11"/>
        <color rgb="FFFF0000"/>
        <rFont val="Arial"/>
        <family val="2"/>
      </rPr>
      <t xml:space="preserve"> Se funde el núcleo de los Caissons 5 y 6. Instalación acero de refuerzo Columnas 5 y 6, se funde primer tramo..</t>
    </r>
    <r>
      <rPr>
        <u/>
        <sz val="11"/>
        <rFont val="Arial"/>
        <family val="2"/>
      </rPr>
      <t xml:space="preserve">
</t>
    </r>
    <r>
      <rPr>
        <sz val="11"/>
        <rFont val="Arial"/>
        <family val="2"/>
      </rPr>
      <t xml:space="preserve">PILA 3: Se funde el núcleo de los Caissons 7 y 8 y la elevación de las columnas a nivel de la Viga cabezal. Instalación andamios de carga, plataforma y acero de refuerzo Viga cabezal,  se funde con topes sísmicos y pedestales.
PILA 4: Se funde el núcleo de los Caissons 9 y 10 y la Viga Cabezal con los topes sísmicos y los pedestales.
</t>
    </r>
    <r>
      <rPr>
        <sz val="11"/>
        <color rgb="FFFF0000"/>
        <rFont val="Arial"/>
        <family val="2"/>
      </rPr>
      <t>Se esta realizando demolición del cuerpo del Estribo 1 del puente PK21+840.</t>
    </r>
    <r>
      <rPr>
        <sz val="11"/>
        <rFont val="Arial"/>
        <family val="2"/>
      </rPr>
      <t xml:space="preserve">
</t>
    </r>
    <r>
      <rPr>
        <sz val="11"/>
        <color rgb="FFFF0000"/>
        <rFont val="Arial"/>
        <family val="2"/>
      </rPr>
      <t xml:space="preserve">La interventoría envió al concesionario los siguientes oficios: Oficio  EPS4G-0251-20 del 9 de marzo de 2020; suspención inmediata de obras Puentes PK9+160 UF1 (Sector La Rochela) y PK21+700 UF2.1.
Oficio EPS4G-0612-20 del 18 de junio de 2020, respuesta comunicado D-202006-11-001688. Se conceptúa que hasta que no se cuente con la No Objeción de la geometría Vial de la UF2.1; que está observada por la interventoría, no se concepturá sobre el diseño estructural del Puente. </t>
    </r>
    <r>
      <rPr>
        <u/>
        <sz val="11"/>
        <color rgb="FFFF0000"/>
        <rFont val="Arial"/>
        <family val="2"/>
      </rPr>
      <t xml:space="preserve">
</t>
    </r>
    <r>
      <rPr>
        <sz val="11"/>
        <color theme="1"/>
        <rFont val="Arial"/>
        <family val="2"/>
      </rPr>
      <t/>
    </r>
  </si>
  <si>
    <r>
      <rPr>
        <b/>
        <sz val="11"/>
        <color theme="1"/>
        <rFont val="Arial"/>
        <family val="2"/>
      </rPr>
      <t xml:space="preserve">PUENTE PK23+860 UF2.1. (MARCO SOPETRAN )
</t>
    </r>
    <r>
      <rPr>
        <sz val="11"/>
        <color rgb="FFFF0000"/>
        <rFont val="Arial"/>
        <family val="2"/>
      </rPr>
      <t>En este marco construido, se observa fisura longitudinal por el centro de la losa superior cara inferior, lo mismo que en la cara superior  y hacia el costado izquierdo cerca del muro vertical. El concesionario esta instalando acero de refuerzo para construir una viga en concreto reforzado en la losa inferior a la entrada y salida del Box-Coulvert. El mismo procedimiento lo esta realizaren la losa superior, para mitigar estas fisuras. La interventoría solicitó al concesionario el diseño y procedimiento que se esta utilizando. El concesionario envió respuesta al comunicado EPS4G-0718-20, adjunntando el RFI-277 con oficio 02-01-20200728002163.</t>
    </r>
  </si>
  <si>
    <r>
      <rPr>
        <b/>
        <sz val="11"/>
        <color theme="1"/>
        <rFont val="Arial"/>
        <family val="2"/>
      </rPr>
      <t xml:space="preserve">PUENTE PK33+100 UF2.1 VIADUCTO SOBRE EL RÍO CAUCA TRAMO 1 VOLADIZOS.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INFRAESTRUCTURA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Excvavaciones y descabece de Pilotes. Instalación de solado, acero de refuerzo y encofrado de Viga cabezal y cuerpo del Estribo, se fundeViga cabezal. Encofrado tramo 1 del cuerpo del Estribo y se funde.</t>
    </r>
    <r>
      <rPr>
        <sz val="11"/>
        <color rgb="FFFF0000"/>
        <rFont val="Arial"/>
        <family val="2"/>
      </rPr>
      <t xml:space="preserve"> Se instalan aisladores sísmicos para la Dovela sobre Estribo. Se instala acero de refuerzo Dovela sobre Estribo. </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 pedestal, apoyo de los aisladores sísmicos y se funde incluyendo las pantallas temporales.</t>
    </r>
    <r>
      <rPr>
        <sz val="11"/>
        <color rgb="FFFF0000"/>
        <rFont val="Arial"/>
        <family val="2"/>
      </rPr>
      <t xml:space="preserve"> Se instalan seis (6)aisladores sísmicos sobre pedestales. Instalación de grouting. </t>
    </r>
    <r>
      <rPr>
        <sz val="11"/>
        <color theme="1"/>
        <rFont val="Arial"/>
        <family val="2"/>
      </rPr>
      <t xml:space="preserve">
PILA 2: Se excava y se funde el núcleo de los Pilotes: 19, 20, 21, 22, 23, 24, 25, 26, 27, 28, 29, 30, 31, 32, 33 y  34 a h= promedio efectivo de 30,0m.  Se realizan pruebas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t>
    </r>
    <r>
      <rPr>
        <sz val="11"/>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 xml:space="preserve">TRAMO 1  SUPETESTRUCTURA 
</t>
    </r>
    <r>
      <rPr>
        <sz val="11"/>
        <rFont val="Arial"/>
        <family val="2"/>
      </rPr>
      <t>A prtir del Estribo 1 se instala concreto de solado para construir a este nivel las dovelas 15, 14, 13, 12 y 11 del voladizo</t>
    </r>
    <r>
      <rPr>
        <sz val="11"/>
        <color rgb="FFFF0000"/>
        <rFont val="Arial"/>
        <family val="2"/>
      </rPr>
      <t xml:space="preserve"> 1. Se instala acero de refuerzo de losa inferior y muros de estas Dovelas y se funde losa inferior.</t>
    </r>
    <r>
      <rPr>
        <u/>
        <sz val="11"/>
        <color theme="1"/>
        <rFont val="Arial"/>
        <family val="2"/>
      </rPr>
      <t xml:space="preserve">
</t>
    </r>
    <r>
      <rPr>
        <sz val="11"/>
        <color rgb="FFFF0000"/>
        <rFont val="Arial"/>
        <family val="2"/>
      </rPr>
      <t>PILA 1: Instalación de plataforma para construcción de Dovela sobre Pila y Dovelas N°1. Se instala acero de refuerzo losa inferior y muros y se funde losa inferior. Instalación de Torre Grua.</t>
    </r>
    <r>
      <rPr>
        <u/>
        <sz val="11"/>
        <color theme="1"/>
        <rFont val="Arial"/>
        <family val="2"/>
      </rPr>
      <t xml:space="preserve">
</t>
    </r>
    <r>
      <rPr>
        <sz val="11"/>
        <color rgb="FFFF0000"/>
        <rFont val="Arial"/>
        <family val="2"/>
      </rPr>
      <t xml:space="preserve">PILA 2: </t>
    </r>
    <r>
      <rPr>
        <sz val="11"/>
        <rFont val="Arial"/>
        <family val="2"/>
      </rPr>
      <t xml:space="preserve"> Instalación plataforma, acero de refuerzo y encofrado Dovela sobre Pila y Dovelas N°1 voladizos 3 y 4, se funde losa inferior,  muros y losa superior.</t>
    </r>
    <r>
      <rPr>
        <sz val="11"/>
        <color rgb="FFFF0000"/>
        <rFont val="Arial"/>
        <family val="2"/>
      </rPr>
      <t xml:space="preserve"> Instalación carro de avance en voladizo 3. Instalación de material para conformación de terraplén en voladizo 4. Se instala concreto de solado sobre el terraplén conformado. Se  instala acero de refuerzo de la losa inferior y muros Dovelas 2 , 3 , 4 y 5. Se funde losa inferior y tramo 1 de muros.</t>
    </r>
  </si>
  <si>
    <r>
      <rPr>
        <b/>
        <sz val="11"/>
        <color theme="1"/>
        <rFont val="Arial"/>
        <family val="2"/>
      </rPr>
      <t xml:space="preserve">
PUENTE PK33+100 UF2.1 VIADUCTO SOBRE EL RÍO CAUCA TRAMO 2 VIGAS. 
</t>
    </r>
    <r>
      <rPr>
        <sz val="11"/>
        <color theme="1"/>
        <rFont val="Arial"/>
        <family val="2"/>
      </rPr>
      <t xml:space="preserve">
T</t>
    </r>
    <r>
      <rPr>
        <u/>
        <sz val="11"/>
        <color theme="1"/>
        <rFont val="Arial"/>
        <family val="2"/>
      </rPr>
      <t>RAMO 2.  INFRAESTRUCTURA TERMINADA</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
</t>
    </r>
    <r>
      <rPr>
        <u/>
        <sz val="11"/>
        <color theme="1"/>
        <rFont val="Arial"/>
        <family val="2"/>
      </rPr>
      <t xml:space="preserve">TRAMO 2. SUPERESTRUCTURA
</t>
    </r>
    <r>
      <rPr>
        <sz val="11"/>
        <color rgb="FFFF0000"/>
        <rFont val="Arial"/>
        <family val="2"/>
      </rPr>
      <t>Vano 2: Instalación de cuatro Vigas prefabricadas sobre apoyos de neopreno. Construcción de diafragma.
Vano 3: Instalación de cuatro Vigas prefabricadas sobre apoyos de neopreno. Construcción de diafragma e instalación de pre-losas Tipo A y B.</t>
    </r>
  </si>
  <si>
    <r>
      <rPr>
        <b/>
        <sz val="11"/>
        <color theme="1"/>
        <rFont val="Arial"/>
        <family val="2"/>
      </rPr>
      <t>AMPLIACIÓN PUENTE QUEBRADA LA COLA . PK2+430 UF1.</t>
    </r>
    <r>
      <rPr>
        <sz val="11"/>
        <color theme="1"/>
        <rFont val="Arial"/>
        <family val="2"/>
      </rPr>
      <t xml:space="preserve">  El concesionario inicia actividades el 1 de junio de 2020.  Este Puente está conformado por 3 luces en Vigas postensadas para una luz total de 60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rgb="FFFF0000"/>
        <rFont val="Arial"/>
        <family val="2"/>
      </rPr>
      <t>Se realizan perforaciones a la losa existente con saca núcleos y cortes en la losa de aproximadamente 1,80X3,50 m y se retira el tablero y los New Jersey existentes en el primer vano.  Demolición de losa sobre Vigas existentes. Instalación de plataforma para construcción de voladizos ambos costados. Se realizan perforaciones  y cortes en la losa existente vanos 2 y 3. Se instala concreto de 49 Mpa. para nivelación de vigas vano 1. Se instalan láminas de Steel-Deck , para losa vano 1. Se instala acero de refuerzo losa vano 1.</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</si>
  <si>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Fe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</si>
  <si>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 Fe de Antioquia. Se construye el  guarda ruedas,  se instala pavimento flexible, se instala baranda metálica y se da vía por este carril. Se termina ampliaciónpor este costado.</t>
    </r>
  </si>
  <si>
    <t>Puente PK 1+940 UF 1-  -ESTRIBO 1. Instalación de platina y pernos de anclaje para junta de dilatacíon TR-270</t>
  </si>
  <si>
    <t>Puente PK 1+940 UF 1-  ESTRIBO 2. Instalación de platina y pernos de anclaje para junta de dilatacíon TR-270.</t>
  </si>
  <si>
    <t>Puente PK 4+500 UF 1. ETRIBO 1. Viga Cabezal fundida.</t>
  </si>
  <si>
    <t>Puente PK 4+500 UF 1. PILA 3. Instalación acero de refuerzo columna 8.</t>
  </si>
  <si>
    <t>Puente PK 5+240 UF 1. PILA 1. Vista, voladizo 1.</t>
  </si>
  <si>
    <t>Puente PK 5+240 UF 1. .Instalación acero de refuerzo dovelas N°6, voladizo 1.</t>
  </si>
  <si>
    <t>Puente PK 5+540 UF 1 - UF 1 - Acabados módulos defensas tipo New Jersey ambos costados</t>
  </si>
  <si>
    <t xml:space="preserve">Puente PK 5+540 UF 1 - Acabados de módulos New Jersey , ambos costados. </t>
  </si>
  <si>
    <t>Puente PK 6+040 UF 1-   Liberación acero de voladizos costado derecho, vano 3.</t>
  </si>
  <si>
    <t xml:space="preserve">Puente PK 6+040 UF 1- Retiro de plataforma para voladizos costado derecho.   </t>
  </si>
  <si>
    <t>Puente PK 6+240 UF 1-  PILA 1. Encofrado de elevación de caisson 5 y 6 a nivel de Dado.</t>
  </si>
  <si>
    <t>Puente PK 6+240 UF 1- PILA 2. Dovela sobre Pila inactivo.</t>
  </si>
  <si>
    <t>Puente PK 6+900 UF 1- PILA 2. Instalación acero de refuerzo losa superior dovela N°7, voladizo 4.</t>
  </si>
  <si>
    <t>Puente PK 6+900 UF 1-  ESTRIBO 2. Instalación acero de refuerzo viga cabezal.</t>
  </si>
  <si>
    <t>Puente PK 7+000 UF 1-   Instalación de prelosas tipo B , vano 1.</t>
  </si>
  <si>
    <t>Puente PK 7+000 UF 1-  Instalación acero de refuerzo diafragma vano 1.</t>
  </si>
  <si>
    <t>Puente PK 8+404 UF 1-  ESTRIBO 2. Se funde losa de aproximación.</t>
  </si>
  <si>
    <t>Puente PK 8+404 UF 1- Montaje de equipo lanza vigas.</t>
  </si>
  <si>
    <t>Puente PK 8+800 UF 1- PILA 2. Instalación acero de refuerzo y encofrado de pedestales y topes sísmicos, calzada derecha.</t>
  </si>
  <si>
    <t>Puente PK 9+150 UF 1-  PILA 3. Se funden núcleos de caissons 7 y 8. Inactivo</t>
  </si>
  <si>
    <t>Puente PK 9+150 UF 1-  ESTRIBO 2. Se funde núcleo caisson N° 10. Inactivo</t>
  </si>
  <si>
    <t>Puente PK 17+205 UF1. Losa vano 1 fundida.</t>
  </si>
  <si>
    <t>Puente PK 18+293 UF2.1 . Instalación acero de refuerzo losa vano 2.</t>
  </si>
  <si>
    <t>Puente PK21+700 UF2.1.   PILA 2. Instalación acero de refuerzo columnas 5 y 6.</t>
  </si>
  <si>
    <t>Puente PK21+700 UF2.1. Demolición muro espaldar de Estribo del Puente PK21+840.</t>
  </si>
  <si>
    <t>Puente PK 23+860 MARCO SOPETRAN UF 2.1- -Losa superior, Perforaciones e instalación acero de refuerzo costado derecho.</t>
  </si>
  <si>
    <t>Puente PK 23+860 MARCO SOPETRAN UF 2.1-  Losa superior, escarificación losa para instalacipon de anclajes.</t>
  </si>
  <si>
    <t>Puente PK 33+100 UF 2.1- TRAMO 1-VOLADIZOS.  A partir de ESTRIBO 1. Se funde losa inferior e Instalación acero de refuerzo muros de dovelas, N°15,N°14,N°13, N°12 y N°11- Voladizo 1; Lado Medellín.</t>
  </si>
  <si>
    <t>Puente PK 33+100 UF 2.1- TRAMO 1-VOLADIZOS.  Losa inferior fundida e instalaciòn concreto de 49 Mpa tramo 1 de muros de dovelas Nº2,3,4 y 5 voladizo 4, lado Santa Fe.</t>
  </si>
  <si>
    <t>Puente PK 33+100 UF 2.1-  TRAMO 2--VIGAS.  Instalación de aisladores sísmicos PILA 3.</t>
  </si>
  <si>
    <t>Puente PK 33+100 UF 2.1-  Instalaciòn prelosas tipo A y B- Vano 3, lado Santa Fe.</t>
  </si>
  <si>
    <t>Ampliación Puente PK18+700 UF2.1 La Muñóz II. Instalación de pintura baranda vehicular, ambos costados</t>
  </si>
  <si>
    <t>Ampliación Puente PK2+430 UF1 Quebrada La Cola.  Instalación acero de refuerzo, losa vano 1.</t>
  </si>
  <si>
    <t>Ampliación Puente PK2+430 UF1 Quebrada La Cola. Extracción de módulos de losa existente, vano 2</t>
  </si>
  <si>
    <t>Retiro de cuatro (4) postes de concreto PK27+800 al PK28+220. Actuación 46.</t>
  </si>
  <si>
    <t>Suministro e instalación de válvula de 1/2" y traslado de medidor de acometida domiciliaria en el PK30+700.</t>
  </si>
  <si>
    <r>
      <rPr>
        <b/>
        <sz val="10"/>
        <rFont val="Calibri"/>
        <family val="2"/>
        <scheme val="minor"/>
      </rPr>
      <t>PK30+700 UF 2.1-</t>
    </r>
    <r>
      <rPr>
        <sz val="10"/>
        <rFont val="Calibri"/>
        <family val="2"/>
        <scheme val="minor"/>
      </rPr>
      <t xml:space="preserve"> Traslado de medidor de acueducto acometida domiciliaria.</t>
    </r>
  </si>
  <si>
    <r>
      <rPr>
        <b/>
        <sz val="10"/>
        <rFont val="Calibri"/>
        <family val="2"/>
        <scheme val="minor"/>
      </rPr>
      <t xml:space="preserve">PK30+700 UF 2.1- </t>
    </r>
    <r>
      <rPr>
        <sz val="10"/>
        <rFont val="Calibri"/>
        <family val="2"/>
        <scheme val="minor"/>
      </rPr>
      <t>Traslado de medidor de acueducto acometida domiciliaria.</t>
    </r>
  </si>
  <si>
    <r>
      <t xml:space="preserve">PK 27+800/28+220- UF 2.1- </t>
    </r>
    <r>
      <rPr>
        <sz val="10"/>
        <rFont val="Calibri"/>
        <family val="2"/>
        <scheme val="minor"/>
      </rPr>
      <t>Retiro de postes en concreto.</t>
    </r>
  </si>
  <si>
    <r>
      <rPr>
        <b/>
        <sz val="10"/>
        <rFont val="Calibri"/>
        <family val="2"/>
        <scheme val="minor"/>
      </rPr>
      <t>PK 27+800/28+220- UF 2.1-</t>
    </r>
    <r>
      <rPr>
        <sz val="10"/>
        <rFont val="Calibri"/>
        <family val="2"/>
        <scheme val="minor"/>
      </rPr>
      <t xml:space="preserve"> Retiro de postes en concreto.</t>
    </r>
  </si>
  <si>
    <t>Durante la presente semana se reciben los reportes de las operadoras con respecto a los incidentes y accidentes ocurridos en las unidades funcionales del proyecto. Se presentaron  dos (2) accidentes con 2 lesionados y sin fallecidos.
- Se continua con la prestación de los servicios de  los vehículos de operación del Túnel de Occidente, en las vías concesionadas y en las bases de operación de Anzá y Manglar se prestan los servicios de manera normal.
- Se  realiza la revisión de los niveles de Monóxido de Carbono (CO) , así como los niveles de visibilidad del túnel de occidente.
- Se realiza inspección de teléfonos S.O.S. del Túnel de Occidente y los nichos de auxilio.
- Se realiza inspección de los postes S.O.S. de la UF4 encontrándose funcionamiento.</t>
  </si>
  <si>
    <t>Actividades de Operación ejecutadas en la Fase de Construcción
Semana 250</t>
  </si>
  <si>
    <r>
      <rPr>
        <b/>
        <sz val="11"/>
        <rFont val="Arial"/>
        <family val="2"/>
      </rPr>
      <t xml:space="preserve">Ruta 6204 Túnel de Occidente-San Jerónimo
</t>
    </r>
    <r>
      <rPr>
        <sz val="11"/>
        <rFont val="Arial"/>
        <family val="2"/>
      </rPr>
      <t xml:space="preserve">
- Actividades de Roceria de  PR28+900 al PR 34+100. 
- Actividades de limpieza de cunetas PR16+000 al PR 29+000. 
- Desvío entre el PR35+300 al PR37+600 Y  PR  30+800 al  31+500 se encuentran transitables.
- Zona Inestable PR34+900 sin movimiento. 
- Se realiza control vehicular PR  20+500,  30+400, 29+900, 35+200 y 39+700.</t>
    </r>
  </si>
  <si>
    <r>
      <rPr>
        <b/>
        <sz val="11"/>
        <rFont val="Arial"/>
        <family val="2"/>
      </rPr>
      <t xml:space="preserve">Ruta 6204  San Jerónimo-Santa Fe de Antioquia
</t>
    </r>
    <r>
      <rPr>
        <sz val="11"/>
        <rFont val="Arial"/>
        <family val="2"/>
      </rPr>
      <t xml:space="preserve">
 - Se realiza control vehicular PR  7+800 y  PR 16+000.
- La vía se encuentra en funcionamiento normal.
-  Desvío en el PR16+380 al PR16+660  Normal Funcionamiento.
-  Desvío en el PR15+030 al PR15+740. Normal Funcionamiento.
-  Desvío en el PR13+090 al PR12+000 .Normal Funcionamiento.
- Se realiza Limpieza de derrumbes del  PR  6+700 AL PR 15+000.</t>
    </r>
  </si>
  <si>
    <r>
      <rPr>
        <b/>
        <sz val="11"/>
        <rFont val="Arial"/>
        <family val="2"/>
      </rPr>
      <t xml:space="preserve">Ruta 6203 Cañasgordas-Santa Fe de Antioquia.
</t>
    </r>
    <r>
      <rPr>
        <sz val="11"/>
        <rFont val="Arial"/>
        <family val="2"/>
      </rPr>
      <t xml:space="preserve">
- Desvío de vía  en el PR60+400 para la ejecución de obras del Túnel del Toyo estado transitable. 
- Zona Inestable del PR97+500 No se presenta caída de material.
- La Vía se Encuentra Transitable.
- Limpieza de Cunetas y Calzada PR79+100 Y  PR 90+000
- Actividades Policía de Carreteras PR114+900 Y PR 73+000.
- Demarcacion del PR 90+000 AL PR 115+000.
- Limpieza de derrumbes PR 97+500 Y PR115+000.
-  Actividades de Roceria del  PR 80+700 al PR 112+000. </t>
    </r>
  </si>
  <si>
    <r>
      <rPr>
        <b/>
        <sz val="11"/>
        <rFont val="Arial"/>
        <family val="2"/>
      </rPr>
      <t xml:space="preserve">Ruta 6204 Túnel de Occidente-Medellín.
</t>
    </r>
    <r>
      <rPr>
        <sz val="11"/>
        <rFont val="Arial"/>
        <family val="2"/>
      </rPr>
      <t xml:space="preserve">
-  Actividades de Limpieza de calzada PR44+700 al PR 49+600. 
- Se realiza control vehicular PR  45+200 y paso alternado al interior del túnel.
- El Peaje de Aburra   PR45+200. Se encuentra en Operación Normal. Con cobro normal.
- Se realiza seguimiento a la zona inestable del PR45+000 y se observa que no presenta movimientos.
- Grúa y Ambulancia disponibles.
- Construcción de galerías al interior de túnel.
- Actividades Policía de Carreteras PR45+400. </t>
    </r>
  </si>
  <si>
    <r>
      <rPr>
        <b/>
        <sz val="11"/>
        <rFont val="Arial"/>
        <family val="2"/>
      </rPr>
      <t xml:space="preserve">Ruta 25B02 Bolombolo-Santa Fe de Antioquia.
</t>
    </r>
    <r>
      <rPr>
        <sz val="11"/>
        <rFont val="Arial"/>
        <family val="2"/>
      </rPr>
      <t xml:space="preserve">
- Construccion de muro en gaviones PR27+200 Y  PR18+800.
- Limpieza de derrumbes del PR0+000 al PR68+600.
- La Vía se Encuentra en Operación Normal.
- Limpieza de Cunetas y Calzada PR0+000 al 68+600.
- Ambulancia y Grua Disponibles en  Anzá PR44+900.</t>
    </r>
    <r>
      <rPr>
        <sz val="11"/>
        <color theme="1"/>
        <rFont val="Arial"/>
        <family val="2"/>
      </rPr>
      <t xml:space="preserve">
- Se realizan labores de roceria PR 70+000 AL PR 72+700.
</t>
    </r>
    <r>
      <rPr>
        <b/>
        <sz val="11"/>
        <color theme="1"/>
        <rFont val="Arial"/>
        <family val="2"/>
      </rPr>
      <t xml:space="preserve">Ruta 6003 Peñalisa-Bolombolo.
</t>
    </r>
    <r>
      <rPr>
        <sz val="11"/>
        <color theme="1"/>
        <rFont val="Arial"/>
        <family val="2"/>
      </rPr>
      <t xml:space="preserve">
- Policía de transito en el PR 44+400. Puesto de control.
- La Vía se Encuentra en Operación Normal.</t>
    </r>
  </si>
  <si>
    <t>UF4 Ruta 25B02 - PR 62+700. LIMPIEZA DE CALZADA.</t>
  </si>
  <si>
    <t>UF 4 Ruta 25B02 - PR 71+600. OPERADORA.</t>
  </si>
  <si>
    <t>UF 2.2 - PR 95+000.  DEMARCACIÓN.</t>
  </si>
  <si>
    <t>UF 2.2 - PR 114+900. POLICÍA DE TRANSITO.</t>
  </si>
  <si>
    <t>UF 2.1 - PR 15+800. ROCERÍA DE FAJAS LATERALES.</t>
  </si>
  <si>
    <t>UF 2.1- PR 11+200. LIMPIEZA DE DERRUMBES.</t>
  </si>
  <si>
    <t>UF 2.1 - PR 2+100. GRÚA EN SERVICIO.</t>
  </si>
  <si>
    <t>UF 1  - PR 28+700.LIMPIEZA DE CÁRCAMO.</t>
  </si>
  <si>
    <t>23/07/2020-29/07/2020</t>
  </si>
  <si>
    <t>REMISORIO 245 EN RESPUESTA AL OFICIO 02-010-20200708001969</t>
  </si>
  <si>
    <t>La Interventoría dejó en observación la Ficha Predial del Predio MAR1_UF2_171</t>
  </si>
  <si>
    <t>REMISORIO 249 EN RESPUESTA AL OFICIO 02-01-20200710001982</t>
  </si>
  <si>
    <t>La Interventoría dejó en observación la modificación a la Ficha Predial del Predio MAR1_UF2_154</t>
  </si>
  <si>
    <t>CONCEPTO RESPECTO A LA COMUNICACIÓN GENERADA POR EL SEÑOR RAMON ANTONIO GARCIA BEDOYA, COMO ATENCIÓN A LA RESPUESTA DE LA ANI RADICADO 20206040191531</t>
  </si>
  <si>
    <t>La Interventoría a solicitud de la ANI, genera Concepto frente al derecho de petición impetrado por el señor Ramon Antonio Garcia Bedoya el 24/06/2020.</t>
  </si>
  <si>
    <t>REMISORIO 251 EN RESPUESTA AL OFICIO 02-01-20200713002004</t>
  </si>
  <si>
    <t>La Interventoría dejo "NO OBJETADO" la modificación al Avalúo del Predio MAR1_UF1_084</t>
  </si>
  <si>
    <t>REMISORIO 252 EN RESPUESTA AL OFICIO 02-01-20200713002006</t>
  </si>
  <si>
    <t>La Interventoría dejó en observación la modificación de la Ficha Predial del Predio MAR1_UF3_001</t>
  </si>
  <si>
    <t>REMISORIO 253 EN RESPUESTA AL OFICIO 02-01-20200713002007</t>
  </si>
  <si>
    <t>La Interventoría emitió su concepto a la Agencia y se encuentra a la espera de la respuesta de la ANI al respecto.</t>
  </si>
  <si>
    <t>REMISORIO 254 CONCEPTO DE LA INTERVENTORIA FRENTE A LA SOLICITUD DEL CONCESIONARIO A COMITÉ DE PREVIA APROBACIÓN DE APORTES No. 22° SEGÚN OFICIO: 02-01-20200715002030 (RADICADO ANI 2020-409-063140-2</t>
  </si>
  <si>
    <t>La Interventoría da concepto respecto al predio que pretende llevar el Concesionario a VIGESIMO SEGUNDO (22°) Comité de Previa Aprobación de Aportes.</t>
  </si>
  <si>
    <t>REMISORIO 255 CONCEPTO JURIDICO FRENTE A LOS INFORMES SEMANALES NUMERO 7 Y 8 PARA EL PERIODO COMPRENDIDO ENTRE EL 1 AL 21 DE JULIO DE 2020, FRENTE AL EVENTO EXIMENTE DE RESPONSABILIDAD, COMUNICADOS DEL CONCESIONARIO NÚMEROS 02-01-20200721002087 Y 02-01-20200728002177</t>
  </si>
  <si>
    <t>La Interventoría en su respuesta al Concesionario, le informa que no ha determinado la aceptación del EER, y además menciona que a la fecha, la ANI tampoco se ha pronunciado respecto si acepta o no la ocurrencia del Evento Eximente de Responsabilidad.</t>
  </si>
  <si>
    <t>REMISORIO 256 CONCEPTO JURIDICO FRENTE A LOS INFORMES SEMANALES NÚMEROS 5 Y 6 PARA EL PERIODO COMPRENDIDO ENTRE EL 15 AL 21 DE JULIO Y 22 AL 28 DE JULIO DE 2020, FRENTE AL EVENTO EXIMENTE DE RESPONSABILIDAD, SEGÚN COMUNICADO CONCESIONARIO NÚMEROS 02-01-20200721002097</t>
  </si>
  <si>
    <r>
      <t xml:space="preserve">Periodo: </t>
    </r>
    <r>
      <rPr>
        <b/>
        <sz val="10"/>
        <color theme="1"/>
        <rFont val="Calibri"/>
        <family val="2"/>
        <scheme val="minor"/>
      </rPr>
      <t>Del 23 al 29 de julio de 2020</t>
    </r>
  </si>
  <si>
    <t xml:space="preserve">1,2,3,4 </t>
  </si>
  <si>
    <t>Digitalización de información en nuevo formato SOPAA establecido en el plan de gestión de calidad para el seguimiento de obligaciones ambientales generadas de actos administrativos establecidos por la autoridad ambiental.</t>
  </si>
  <si>
    <t>del 23-07-20 al 29-07-20</t>
  </si>
  <si>
    <t xml:space="preserve">1,2.1 y 3 </t>
  </si>
  <si>
    <t>Radicación y envió de los siguientes comunicados: 
- EPS4G-0747-20 radicado en el concesionario con consecutivo DEVIMAR R-01-01-20200724001374 el 24-07-20 y copiado a la ANI con Radicado 2020-409-067462-2, relacionado con notificación periodo de cura relacionado con la solicitud de reintegro de los recursos afectados en la subcuenta ambiental por motivo de pago de actividades asociadas a ejecución de los Planes de Inversión del 1%
- EPS4G-0751-20 radicado en el concesionario con consecutivo DEVIMARR-01-01-20200724001385 el 24-07-20 y copiado a la ANI con Radicado 2020-409-067465-2, relacionado con el cierre del periodo de cura generado para la ZODME la cueva.
-EPS4G-0760-20 radicado en la ANI con consecutivo 2020-409-068459-2 el 27-07-20, relacionado con el envió del informe de junio 2020 ajustado con las observaciones generadas por la ANI.
-EPS4G-0778-20 radicado en el Concesionario con consecutivo DEVIMAR R-01-01-20200729001427 del 29-07-20, relacionado con el cierre de los requerimientos generados con comunicado EPS4G-1234 sobre afectaciones en predios de la comunidad de la vereda la Sucia.</t>
  </si>
  <si>
    <t xml:space="preserve">Avance revisión y proyección respuesta de los comunicados recibidos del Concesionario con los siguientes consecutivos:
-02-01-20200723002108 relacionado con entrega de información para conocimiento de la Interventoría para afectación de subcuenta de compensaciones ambientales
-02-01-20200723002109 relacionado con la entrega del informe trimestral periodo de abril -junio 2020 </t>
  </si>
  <si>
    <t>Ajuste de observaciones generadas por ANI  al informe mensual de Interventoría del periodo de junio de 2020</t>
  </si>
  <si>
    <t>del 23-07-20 al 27-07-20</t>
  </si>
  <si>
    <t xml:space="preserve">finalización elaboración informe semestral de Interventoría #9 </t>
  </si>
  <si>
    <t>el 24-07-20</t>
  </si>
  <si>
    <t>UF2.1</t>
  </si>
  <si>
    <t>Seguimiento cronograma Plan de acción taludes y Plan de acción ZODME 15</t>
  </si>
  <si>
    <t>Revisión correspondencia ambiental y formato de tramites ambientales recibida de parte del Concesionario el 23-07-20 y actualización de cuadros de seguimiento generados por la Interventoría.</t>
  </si>
  <si>
    <t xml:space="preserve">Inducción de ingreso al Ingeniero de Apoyo del área ambiental </t>
  </si>
  <si>
    <t xml:space="preserve">Visita conjunta Concesionario- Interventoría verificación y seguimiento a la implementación de medidas ambientales y de monitoreo de calidad de aire establecidas en los PMA y PSM para los sitios identificados como Planta 2 y PK13  y vías de acceso a Fuente de materiales </t>
  </si>
  <si>
    <t>DEVIMAR, Consorcio Mar 1 y ÉPSILON 4G</t>
  </si>
  <si>
    <t>Acompañamiento reunión virtual llevada a cabo entre el Concesionario y Corantioquia para aclaración de inquietudes para la atención del requerimiento generado con acto administrativo 040-ADM2006-2498 al Plan de compensación y restauración exigido en el acuerdo 525 que autorizó la sustracción temporal y definitiva de una parte de la sustracción de reserva ribereña del rio cauca</t>
  </si>
  <si>
    <t>DEVIMAR, Corantioquia, Contreebute, Consorcio Mar 1, ÉPSILON 4G</t>
  </si>
  <si>
    <t xml:space="preserve">Acompañamiento a la campaña de monitoreo de aguas superficiales e hidrobiológicos llevada a cabo por el laboratorio certificado MCS </t>
  </si>
  <si>
    <t>MCS,  ÉPSILON 4G</t>
  </si>
  <si>
    <t>28 y 29 -07-20</t>
  </si>
  <si>
    <t>Actualización cuadros de control de compromisos de actas elaborado por la Interventoría, con la información del estado del seguimiento de los compromisos establecidos en las actas de reunión y visitas de campo elaboradas entre el Concesionario y la Interventoría.</t>
  </si>
  <si>
    <t>1,2,3 y 4</t>
  </si>
  <si>
    <t>Elaboración y entrega de informe semanal #250</t>
  </si>
  <si>
    <r>
      <rPr>
        <b/>
        <sz val="11"/>
        <rFont val="Calibri"/>
        <family val="2"/>
        <scheme val="minor"/>
      </rPr>
      <t xml:space="preserve">PMF-10 y PMF-04
Portal Santa Fe 
imagen 1-8, </t>
    </r>
    <r>
      <rPr>
        <sz val="11"/>
        <rFont val="Calibri"/>
        <family val="2"/>
        <scheme val="minor"/>
      </rPr>
      <t xml:space="preserve">En el sitio indicado se encuentran dispersos gran cantidad de bolsas plásticas, chatarra, madera los cuales pueden ser reincorporados a diferentes procesos productivos como materia prima y mediante su transformación generar nuevos artículos de consumo, o simplemente, pueden ser reutilizados (Sin transformarse) para diferentes actividades, estos residuos deben ser acopiados temporalmente en el centro de almacenamiento de residuos sólidos una vez embalados, y cuando alcancen un volumen representativo, deben evacuarse entregándose a asociaciones de recicladores del área.
</t>
    </r>
    <r>
      <rPr>
        <b/>
        <sz val="11"/>
        <rFont val="Calibri"/>
        <family val="2"/>
        <scheme val="minor"/>
      </rPr>
      <t>Imágenes 9 y 10</t>
    </r>
    <r>
      <rPr>
        <sz val="11"/>
        <rFont val="Calibri"/>
        <family val="2"/>
        <scheme val="minor"/>
      </rPr>
      <t xml:space="preserve"> El concesionario dispone de sitios temporales de acopio de materiales necesario para el desarrollo de las actividades constructivas, los cuales deben estar debidamente señalizados y demarcados. 
Se estableció como compromiso en el acta de la visita llevada a cabo el día 22 y 28 de 2020 realizar jornada de orden y aseo y señalización de los sitios indicados.
</t>
    </r>
  </si>
  <si>
    <r>
      <rPr>
        <b/>
        <sz val="11"/>
        <rFont val="Calibri"/>
        <family val="2"/>
        <scheme val="minor"/>
      </rPr>
      <t xml:space="preserve">PMF-9
Planta 1 (Laboratorio de concreto)
imagen 11-14, </t>
    </r>
    <r>
      <rPr>
        <sz val="11"/>
        <rFont val="Calibri"/>
        <family val="2"/>
        <scheme val="minor"/>
      </rPr>
      <t xml:space="preserve">Durante la visita realizada el 22 de julio de 2020, DEVIMAR en el laboratorio de concreto en Planta 1 cuenta con un sistema de recirculación de aguas el cual consta de las siguientes estructuras:
1. Poceta de lavado de manos y equipos
2. Sistema de tres desarenadores (concreto) en serie. 
3. Tres tanques en serie (Sedimentador, Tolva de lodos y Clarificador), los cuales se conectan a un tanque de lodos al cual se le realiza mantenimiento periódico. 
</t>
    </r>
  </si>
  <si>
    <r>
      <rPr>
        <b/>
        <sz val="11"/>
        <rFont val="Calibri"/>
        <family val="2"/>
        <scheme val="minor"/>
      </rPr>
      <t>PMF-9,</t>
    </r>
    <r>
      <rPr>
        <sz val="11"/>
        <rFont val="Calibri"/>
        <family val="2"/>
        <scheme val="minor"/>
      </rPr>
      <t xml:space="preserve"> </t>
    </r>
    <r>
      <rPr>
        <b/>
        <sz val="11"/>
        <rFont val="Calibri"/>
        <family val="2"/>
        <scheme val="minor"/>
      </rPr>
      <t>PMF10 y PMF 4</t>
    </r>
    <r>
      <rPr>
        <sz val="11"/>
        <rFont val="Calibri"/>
        <family val="2"/>
        <scheme val="minor"/>
      </rPr>
      <t xml:space="preserve">
Planta 1 (imagen 15) Para el manejo de aguas residuales domésticas el concesionario dispone de unidades sanitarias, a las cuales se le realiza el mantenimiento periódico de estas unidades a cargo de la empresa STAP ANTIOQUIA S.A.S.
Imágenes 16 - 22 El concesionario dispone en la planta 1 un sitio para el lavado de mixer el cual el día de la vista se encontraba colmatado, el sistema de recolección de aguas compuesto por cárcamos perimetrales estaba colmatado.
La malla perimetral instalada en la planta 1, requiere ser reparada
En el  Acta generada durante las vistas conjuntas hechas los días 22 y 28 de julio de 2020, se estableció realizar actividades de mantenimiento de sistema de sedimentación, conducción de aguas y reparación de la malla perimetral.</t>
    </r>
  </si>
  <si>
    <r>
      <rPr>
        <b/>
        <sz val="11"/>
        <rFont val="Calibri"/>
        <family val="2"/>
        <scheme val="minor"/>
      </rPr>
      <t>PMF-9, PMF 10 y PMF4 
PK 13
Imágenes 23-28.</t>
    </r>
    <r>
      <rPr>
        <sz val="11"/>
        <rFont val="Calibri"/>
        <family val="2"/>
        <scheme val="minor"/>
      </rPr>
      <t xml:space="preserve"> Para el manejo de aguas superficiales, el concesionario dispone de canales perimetrales, los cuales requieren de limpieza he instalación de barreras sedimentadoras, la planta de concretos cuenta con un sistema de recirculación de aguas, para las zonas de lavado de MIXER se evidenció que los tanques sedimentadores se encontraban colmatados </t>
    </r>
    <r>
      <rPr>
        <b/>
        <sz val="11"/>
        <rFont val="Calibri"/>
        <family val="2"/>
        <scheme val="minor"/>
      </rPr>
      <t>(Imágenes 47 y 48</t>
    </r>
    <r>
      <rPr>
        <sz val="11"/>
        <rFont val="Calibri"/>
        <family val="2"/>
        <scheme val="minor"/>
      </rPr>
      <t xml:space="preserve">), se solicitó realizar el mantenimiento de estas estructuras.
El Pk 13 cuenta Para el manejo de aguas residuales domésticas el concesionario dispone de unidades sanitarias </t>
    </r>
    <r>
      <rPr>
        <b/>
        <sz val="11"/>
        <rFont val="Calibri"/>
        <family val="2"/>
        <scheme val="minor"/>
      </rPr>
      <t>(imagen 32)</t>
    </r>
    <r>
      <rPr>
        <sz val="11"/>
        <rFont val="Calibri"/>
        <family val="2"/>
        <scheme val="minor"/>
      </rPr>
      <t>, a las cuales se le realiza el mantenimiento periódico de estas unidades a cargo de la empresa STAP ANTIOQUIA S.A.S.
La Planta cuenta con aislamiento perimetral compuesto malla electrosoldada.
El concesionario dispone de un sitio de almacenamiento temporal de residuos sólidos, en el sitio se realiza la separación por composición de estos residuos, los residuos sólidos y reciclables son recogidos por la E.S.P. Aguas de San Jerónimo, quien realiza la recolección los martes y viernes para luego transportarlos al parque ambiental La Pradera ubicado en el municipio de Don Matías (Antioquia) para su disposición final, el sitio cuenta con un sistema de recolección de aguas conectado a una trampa de grasas</t>
    </r>
    <r>
      <rPr>
        <b/>
        <sz val="11"/>
        <rFont val="Calibri"/>
        <family val="2"/>
        <scheme val="minor"/>
      </rPr>
      <t xml:space="preserve"> (imágenes 29-31)</t>
    </r>
    <r>
      <rPr>
        <sz val="11"/>
        <rFont val="Calibri"/>
        <family val="2"/>
        <scheme val="minor"/>
      </rPr>
      <t xml:space="preserve">.
Se tiene en el sitio un punto de almacenamiento de combustibles, el cual cuenta con una estructura cerrada para contención de derrames, cuenta además con canales perimetrales conectados a una trampa de grasas, la cual se le realiza un mantenimiento periódico, el agua lluvia acumulada es retirada con un camión vactor </t>
    </r>
    <r>
      <rPr>
        <b/>
        <sz val="11"/>
        <rFont val="Calibri"/>
        <family val="2"/>
        <scheme val="minor"/>
      </rPr>
      <t>(imágenes 33-36)</t>
    </r>
    <r>
      <rPr>
        <sz val="11"/>
        <rFont val="Calibri"/>
        <family val="2"/>
        <scheme val="minor"/>
      </rPr>
      <t xml:space="preserve">. 
Para el manejo de sustancias químicas el concesionario realiza la ampliación de la estructura actual, se les solicita la instalación de barreras de contención </t>
    </r>
    <r>
      <rPr>
        <b/>
        <sz val="11"/>
        <rFont val="Calibri"/>
        <family val="2"/>
        <scheme val="minor"/>
      </rPr>
      <t>(Imágenes 39-41)</t>
    </r>
    <r>
      <rPr>
        <sz val="11"/>
        <rFont val="Calibri"/>
        <family val="2"/>
        <scheme val="minor"/>
      </rPr>
      <t xml:space="preserve">.
En el sitio de acopio temporal de llantas se solicita la protección de estas ya que se observo la acumulación de aguas en algunas de ellas, lo cual puede originar focos de producción de vectores de enfermedades </t>
    </r>
    <r>
      <rPr>
        <b/>
        <sz val="11"/>
        <rFont val="Calibri"/>
        <family val="2"/>
        <scheme val="minor"/>
      </rPr>
      <t>(imagen 42</t>
    </r>
    <r>
      <rPr>
        <sz val="11"/>
        <rFont val="Calibri"/>
        <family val="2"/>
        <scheme val="minor"/>
      </rPr>
      <t xml:space="preserve">).
De acuerdo con los compromisos adquiridos por el concesionario en el  Acta generada durante las vistas conjuntas hechas los días 22 y 28 de julio de 2020, se debe realizar actividades de mantenimiento de sistemas de sedimentación, instalación de barreras de contención y retiro de llantas.
</t>
    </r>
  </si>
  <si>
    <t>PMF-12
De acuerdo con la Resolución 606 de 2017 el concesionario a través de la empresa MCS CONSULTORIA Y MONITOREO AMBIENTAL con laboratorio acreditado bajo la resolución N° 1064 del 16 de mayo de 2017, se verificó la realización de monitoreo de aguas superficiales sobre la quebrada la negra en los siguientes puntos
P3_Quebrada la Negra (Imágenes 49-52)
P2_Quebrada la Negra (Imágenes 53-56)
P1_Quebrada la Negra (Imágenes 57-60)
Se tomaron muestras para fisicoquímicos, mediciones de caudal y se realizó el muestreo del componente hidrobiológico: Fitoplancton, Zooplancton, Perifiton, Macroinvertebrados acuáticos, Macrófitas acuáticas</t>
  </si>
  <si>
    <r>
      <rPr>
        <b/>
        <sz val="11"/>
        <rFont val="Calibri"/>
        <family val="2"/>
        <scheme val="minor"/>
      </rPr>
      <t xml:space="preserve">PMF-7
Planta 1 (Laboratorio de concreto)
imagen 1-4, </t>
    </r>
    <r>
      <rPr>
        <sz val="11"/>
        <rFont val="Calibri"/>
        <family val="2"/>
        <scheme val="minor"/>
      </rPr>
      <t xml:space="preserve">Durante la visita realizada el 22 de julio de 2020, DEVIMAR en el laboratorio de concreto en Planta 2 cuenta con un sistema de recirculación de aguas el cual consta de las siguientes estructuras:
1. Poceta de lavado de manos y equipos
2. Sistema de tres desarenadores (concreto) en serie. 
3. Tres tanques en serie (Sedimentador, Tolva de lodos y Clarificador), los cuales se conectan a un tanque de lodos al cual se le realiza mantenimiento periódico. 
</t>
    </r>
  </si>
  <si>
    <r>
      <t xml:space="preserve">PMF-07, PMF-08 y PMF-13
Planta 2 
</t>
    </r>
    <r>
      <rPr>
        <sz val="11"/>
        <color theme="1"/>
        <rFont val="Calibri"/>
        <family val="2"/>
        <scheme val="minor"/>
      </rPr>
      <t>el sitio cuenta con contenedores claramente identificados y rotulados (imagen 5), el concesionario realiza la recolección de residuos tal y como se observa en la (imagen 6) el concesionario cuenta Para el manejo de aguas residuales domésticas el concesionario dispone de unidades sanitarias, a las cuales se le realiza el mantenimiento periódico de estas unidades a cargo de la empresa STAP ANTIOQUIA S.A.S</t>
    </r>
    <r>
      <rPr>
        <b/>
        <sz val="11"/>
        <color theme="1"/>
        <rFont val="Calibri"/>
        <family val="2"/>
        <scheme val="minor"/>
      </rPr>
      <t xml:space="preserve">.
</t>
    </r>
    <r>
      <rPr>
        <sz val="11"/>
        <color theme="1"/>
        <rFont val="Calibri"/>
        <family val="2"/>
        <scheme val="minor"/>
      </rPr>
      <t>Para el manejo de emisiones atmosféricas, la Planta cuenta con aislamiento perimetral compuesto por polisombras y jarillones (imágenes 13 y 14),
se observo la humectación de vías (imagen 12), en los procesos de triturado implementó sistemas de aspersión tipo vaporizadores y enchaquetado de bandas transportadoras (imágenes 9 y 11), se observó el carpado de vehículos (imagen 7).
El concesionario dispone de señales preventivas en sitios estratégicos de la planta (Imágenes 8 y 10)</t>
    </r>
    <r>
      <rPr>
        <b/>
        <sz val="11"/>
        <color theme="1"/>
        <rFont val="Calibri"/>
        <family val="2"/>
        <scheme val="minor"/>
      </rPr>
      <t xml:space="preserve">
</t>
    </r>
  </si>
  <si>
    <r>
      <t xml:space="preserve">PMB-07
Fuente de materiales La seca 
</t>
    </r>
    <r>
      <rPr>
        <sz val="11"/>
        <color theme="1"/>
        <rFont val="Calibri"/>
        <family val="2"/>
        <scheme val="minor"/>
      </rPr>
      <t>El concesionario realiza la señalización y aislamiento perimetral de zonas sensibles  Humedal la Bramadora y Zona ribereña del río Cauca (imágenes 16, 17, 18 y 19), en cercanías a la fuente de materiales la seca se verifica la realización de actividades de monitoreo de calidad de aire (Imagen 15)</t>
    </r>
  </si>
  <si>
    <r>
      <t xml:space="preserve">1. ÁREA AMBIENTAL:
CONCLUSIONES:
</t>
    </r>
    <r>
      <rPr>
        <sz val="11"/>
        <color theme="1"/>
        <rFont val="Arial"/>
        <family val="2"/>
      </rPr>
      <t>- Continua pendiente recibir concepto emitido por la Autoridad Ambiental frente a la consulta realizada por el Concesionario con radicado MADS 34238 del 26-11-2020, relacionado con la definición de si las medidas de veda nacional asociadas a las rehabilitaciones ecológicas de ecosistemas, corresponden a medidas de compensación ambiental.
-Continua pendiente aprobación de los planes de rehabilitación ecológica asociados a los permisos de LVN 
- Concesionario continuó con la ejecución de las actividades de Monitoreo de calidad de aire, ruido y de aguas superficiales y subterráneas a través de los laboratorios certificados por el IDEAM K2 y MCS
- Concesionario informó a Corantioquia durante la reunión llevada a cabo el 28-07-20 que solicitará de manera oficial plazo adicional para la entrega de requerimientos generados al Plan de compensación con acto administrativo  040-ADM2006-2498.</t>
    </r>
    <r>
      <rPr>
        <b/>
        <sz val="11"/>
        <color theme="1"/>
        <rFont val="Arial"/>
        <family val="2"/>
      </rPr>
      <t xml:space="preserve">
RECOMENDACIONES:
</t>
    </r>
    <r>
      <rPr>
        <sz val="11"/>
        <color theme="1"/>
        <rFont val="Arial"/>
        <family val="2"/>
      </rPr>
      <t>• A la ANI apoyar la gestión ante MADS y Corantioquia para agilizar el trámite de evaluación de los Planes de Compensación radicados por DEVIMAR ante las autoridades para evaluación y aprobación.
• A la ANI apoyar la Gestión ante el Municipio de Medellín para la viabilizarían de adquisición y posterior entrega del predio el Boquerón.
• A la ANI apoyar la gestión ante Corantioquia sobre la solicitud de orientación para la entrega del predio El Obarco, en cumplimiento de las obligaciones exigidas en el Acuerdo de sustracción No. 525. 
• A la ANI apoyar con la gestión ante el Concesionario de la solicitud realizada por la Interventoría con comunicado EPS4G-0609-20, relacionada con elevar la consulta ante las Autoridades Ambientales que expidieron en su momento los actos administrativos de levantamiento de veda.</t>
    </r>
    <r>
      <rPr>
        <b/>
        <sz val="11"/>
        <color theme="1"/>
        <rFont val="Arial"/>
        <family val="2"/>
      </rPr>
      <t xml:space="preserve">
</t>
    </r>
    <r>
      <rPr>
        <sz val="11"/>
        <color theme="1"/>
        <rFont val="Arial"/>
        <family val="2"/>
      </rPr>
      <t xml:space="preserve">
</t>
    </r>
    <r>
      <rPr>
        <b/>
        <sz val="11"/>
        <color theme="1"/>
        <rFont val="Arial"/>
        <family val="2"/>
      </rPr>
      <t xml:space="preserve">2. ÁREA PUENTES:
- </t>
    </r>
    <r>
      <rPr>
        <sz val="11"/>
        <color theme="1"/>
        <rFont val="Arial"/>
        <family val="2"/>
      </rPr>
      <t>Las actividasdes resaltadas en rojo, son las que se realizaron esta semana en los puentes que están activos.</t>
    </r>
    <r>
      <rPr>
        <b/>
        <sz val="11"/>
        <color theme="1"/>
        <rFont val="Arial"/>
        <family val="2"/>
      </rPr>
      <t/>
    </r>
  </si>
  <si>
    <r>
      <rPr>
        <b/>
        <sz val="11"/>
        <color rgb="FFFF0000"/>
        <rFont val="Arial"/>
        <family val="2"/>
      </rPr>
      <t>En la UF 1</t>
    </r>
    <r>
      <rPr>
        <sz val="11"/>
        <rFont val="Arial"/>
        <family val="2"/>
      </rPr>
      <t xml:space="preserve"> : En el periodo informado, Se ejecutaron trabajos de retiro de tubería metálica de 3" en el PK0+110 CD en el Puente 01 La Negra y posterior excavación e instalación de tubería red de acueducto diámetro 3", en polietileno PEAD .
Avance a la fecha UF1: Redes húmedas : 80%.
Avance a la fecha UF3: Redes húmedas : 0%.</t>
    </r>
  </si>
  <si>
    <t>Fecha Consignación</t>
  </si>
  <si>
    <t xml:space="preserve">180 días  desde la fecha de inicio </t>
  </si>
  <si>
    <t xml:space="preserve">360 días  desde la fecha de inicio </t>
  </si>
  <si>
    <t xml:space="preserve">720 días  desde la fecha de inicio </t>
  </si>
  <si>
    <t xml:space="preserve">1080 días  desde la fecha de inicio </t>
  </si>
  <si>
    <t xml:space="preserve">1440 días desde la fecha de inicio </t>
  </si>
  <si>
    <t xml:space="preserve">1800 días  desde la fecha de inicio </t>
  </si>
  <si>
    <t xml:space="preserve">2160 días  desde la fecha de inicio  </t>
  </si>
  <si>
    <t xml:space="preserve">30 días desde la fecha de inicio </t>
  </si>
  <si>
    <t xml:space="preserve">60 días desde la fecha de inicio </t>
  </si>
  <si>
    <t xml:space="preserve">120 días desde la fecha de inicio </t>
  </si>
  <si>
    <t xml:space="preserve">150 días desde la fecha de inicio </t>
  </si>
  <si>
    <t xml:space="preserve">180 días desde la fecha de inicio </t>
  </si>
  <si>
    <t>210 días desde la fecha de inicio</t>
  </si>
  <si>
    <t xml:space="preserve">240 días desde la fecha de inicio </t>
  </si>
  <si>
    <t xml:space="preserve">270 días desde la fecha de inicio </t>
  </si>
  <si>
    <t xml:space="preserve">300 días desde la fecha de inicio </t>
  </si>
  <si>
    <t xml:space="preserve">330 días desde la fecha de inicio </t>
  </si>
  <si>
    <t xml:space="preserve">360 días desde la fecha de inicio </t>
  </si>
  <si>
    <t xml:space="preserve">630 días desde la fecha de inicio </t>
  </si>
  <si>
    <t xml:space="preserve">660 días desde la fecha de inicio </t>
  </si>
  <si>
    <t xml:space="preserve">690 días desde la fecha de inicio </t>
  </si>
  <si>
    <t xml:space="preserve">720 días desde la fecha de inicio </t>
  </si>
  <si>
    <t xml:space="preserve">750 días desde la fecha de inicio </t>
  </si>
  <si>
    <t>realizó aporte adicional</t>
  </si>
  <si>
    <t>Aporte de riesgo compartido</t>
  </si>
  <si>
    <t>Enero-2020</t>
  </si>
  <si>
    <t>Realizo aporte adicional</t>
  </si>
  <si>
    <t>Febrero-2020</t>
  </si>
  <si>
    <t>Marzo-2020</t>
  </si>
  <si>
    <t>Abril-2020</t>
  </si>
  <si>
    <t>Mayo-2020</t>
  </si>
  <si>
    <t>Junio-2020</t>
  </si>
  <si>
    <t>Interventoría y Supervisión</t>
  </si>
  <si>
    <t>Cumplió con 9 días de retraso</t>
  </si>
  <si>
    <t>Mar-2020</t>
  </si>
  <si>
    <t>Dentro de los cinco (5) días siguientes del inicio de cada año corrido contado a partir del inicio de la Etapa de Operación y Mantenimiento</t>
  </si>
  <si>
    <t>Dentro de los primeros  treinta (30) días de cada año calendario contados a partir de la constitución del Patrimonio Autónomo</t>
  </si>
  <si>
    <t>se realizo el ajuste correspondiente quedando un excedente de $2.449.573.50 como parte de interés</t>
  </si>
  <si>
    <t>Dentro de los primeros treinta (30) Días de cada año calendario de ejecución del Contrato, contados a a partir de la constitución del Patrimonio Autónomo</t>
  </si>
  <si>
    <t>incumplió por fecha</t>
  </si>
  <si>
    <t xml:space="preserve">Aporte semestral  y anual de 2019 </t>
  </si>
  <si>
    <t>Aporte semestral 2019</t>
  </si>
  <si>
    <t>cumplió y anticipo el aporte anual de enero de 2020</t>
  </si>
  <si>
    <t>Aporte semestral 2020-01</t>
  </si>
  <si>
    <t>Aporte semestral 2020-02</t>
  </si>
  <si>
    <t>incumplido por fecha. Los intereses fueron pagados en el 28 noviembre 2018 y se relaciona en la sección de intereses.</t>
  </si>
  <si>
    <t>Giro 24</t>
  </si>
  <si>
    <t>Giro 25</t>
  </si>
  <si>
    <t>Giro 25 complemento</t>
  </si>
  <si>
    <t>Aporte de complementario julio 2019</t>
  </si>
  <si>
    <t>Aporte parcial con el pago efectuado el 27 de mayo/2019. Lleva fondeado $843.955.468,24 quedando un faltante de $8.731.705,76. Que se completa con este registro</t>
  </si>
  <si>
    <t>Adicional</t>
  </si>
  <si>
    <t>Giro 31</t>
  </si>
  <si>
    <t>Aporte de enero 31 -2020</t>
  </si>
  <si>
    <t>Cumplió aporte del mes de Enero 2020</t>
  </si>
  <si>
    <t>Giro 32</t>
  </si>
  <si>
    <t>Aporte de Febrero 29 -2020</t>
  </si>
  <si>
    <t>Ene-20</t>
  </si>
  <si>
    <t>incumplido por fecha. Los intereses fueron pagados en el 14 de abril de 2020 y se relaciona en la sección de intereses.</t>
  </si>
  <si>
    <t>Giro 33</t>
  </si>
  <si>
    <t>Aporte de Marzo 31 -2020</t>
  </si>
  <si>
    <t>Feb-20</t>
  </si>
  <si>
    <t>Cumplió aporte del mes de Marzo 2020</t>
  </si>
  <si>
    <t>Giro 34</t>
  </si>
  <si>
    <t>Aporte de Abril 30 -2020</t>
  </si>
  <si>
    <t>Mar-20</t>
  </si>
  <si>
    <t>Cumplió aporte del mes de Abril 2020</t>
  </si>
  <si>
    <t>Giro 35</t>
  </si>
  <si>
    <t>Aporte de Mayo 31 -2020</t>
  </si>
  <si>
    <t>Abr-20</t>
  </si>
  <si>
    <t>Cumplió aporte del mes de Mayo 2020</t>
  </si>
  <si>
    <t>Giro 36</t>
  </si>
  <si>
    <t>Aporte de Junio 30 -2020</t>
  </si>
  <si>
    <t>May-20</t>
  </si>
  <si>
    <t>Cumplió aporte del mes de Junio 2020</t>
  </si>
  <si>
    <t>SUBTOTAL FONDEOS</t>
  </si>
  <si>
    <t>Sección intereses Ambiental</t>
  </si>
  <si>
    <t xml:space="preserve">Intereses Aporte 15 </t>
  </si>
  <si>
    <t>aportes de interés rendimientos sep 2018</t>
  </si>
  <si>
    <t>Intereses Aportes 25-26-27</t>
  </si>
  <si>
    <t>aportes de interés por el faltante de julio aporte de agosto y septiembre</t>
  </si>
  <si>
    <t>pago de intereses de los meses saldo de julio 2019 y de los meses de agosto y sept 2019</t>
  </si>
  <si>
    <t>Intereses Aporte 32</t>
  </si>
  <si>
    <t>pago de intereses del  aporte 32</t>
  </si>
  <si>
    <t>SUBTOTAL INTERESES</t>
  </si>
  <si>
    <t>TOTAL AMBIENTAL</t>
  </si>
  <si>
    <t>Predios ll</t>
  </si>
  <si>
    <t>780 Días desde la fecha de inicio</t>
  </si>
  <si>
    <t>810 Días desde la fecha de inicio</t>
  </si>
  <si>
    <t>840 Días desde la fecha de inicio</t>
  </si>
  <si>
    <t>870 Días desde la fecha de inicio</t>
  </si>
  <si>
    <t>900 Días desde la fecha de inicio</t>
  </si>
  <si>
    <t>930 Días desde la fecha de inicio</t>
  </si>
  <si>
    <t>960 Días desde la fecha de inicio</t>
  </si>
  <si>
    <t>990 Días desde la fecha de inicio</t>
  </si>
  <si>
    <t>1020 Días desde la fecha de inicio</t>
  </si>
  <si>
    <t>1050 Días desde la fecha de inicio</t>
  </si>
  <si>
    <t>incumplido por la aplicación del IPC se realizó con  IPC  de julio y debió aplicarse el de agosto por lo tanto hay un faltante en pesos constantes de $3.108.531.02</t>
  </si>
  <si>
    <t>1080 Días desde la fecha de inicio</t>
  </si>
  <si>
    <t>1110 Días desde la fecha de inicio</t>
  </si>
  <si>
    <t>1140 Días desde la fecha de inicio</t>
  </si>
  <si>
    <t>1170 Días desde la fecha de inicio</t>
  </si>
  <si>
    <t>1200 Días desde la fecha de inicio</t>
  </si>
  <si>
    <t>1230 Días desde la fecha de inicio</t>
  </si>
  <si>
    <t>1260 Días desde la fecha de inicio</t>
  </si>
  <si>
    <t>1290 Días desde la fecha de inicio</t>
  </si>
  <si>
    <t>1320 Días desde la fecha de inicio</t>
  </si>
  <si>
    <t>1350 Días desde la fecha de inicio</t>
  </si>
  <si>
    <t>1380 Días desde la fecha de inicio</t>
  </si>
  <si>
    <t>1410 Días desde la fecha de inicio</t>
  </si>
  <si>
    <t>1440 Días desde la fecha de inicio</t>
  </si>
  <si>
    <t>feb-2020</t>
  </si>
  <si>
    <t>Vigencias</t>
  </si>
  <si>
    <t>Queda Pendiente el diferencial por la variación del IPC que son $30.876.022,79, Incumplido Por Fecha y valor</t>
  </si>
  <si>
    <t>Respuesta a comunicación EPS4G-1179-19 referente al acceso la Puerta</t>
  </si>
  <si>
    <t>D-02-01-20191113-0010561</t>
  </si>
  <si>
    <t>ESPERA RESPUESTA DEL ESPECIALISTA  DE LA INTERVENTORÍA</t>
  </si>
  <si>
    <t>RESPUESTA A LA COMUNICACIÓN EPS4G-0726-20 REFERENTE A LA INTERSECCION SAN JERONIMO</t>
  </si>
  <si>
    <t>D-02-01-20200730-002206</t>
  </si>
  <si>
    <t>ENTREGA MODIFICACION DEL DISEÑO ESTRUCTURAL DEL PUENTE 025 K11+110 DE LA UF1</t>
  </si>
  <si>
    <t>D-02-01-20200729-002192</t>
  </si>
  <si>
    <t xml:space="preserve">MODIFICACION Y RENOVACION DE LA POLIZA DE SEGURO TODO RIESGO CONTRATISTA 1001891 </t>
  </si>
  <si>
    <t>D-02-01-20200728-002176</t>
  </si>
  <si>
    <t>RESPUESTA A COMUNICACIÓN EPS4G-0655-20 REFERENTE AL DISEÑO ESTRUCTURAL DEL MURO 167 K5+850 LA POTRERA DE LA UF1</t>
  </si>
  <si>
    <t>D-02-01-20200728-002166</t>
  </si>
  <si>
    <t>RESPUESTA A COMUNICACIÓN EPS4G-0718-20 REFERENTE A LAS FISURAS LONGITUNINALES EN LA LOSA SUPERIOR DEL PUENTE 40 K23+860 UF 2,1 BOX SOPETRAN</t>
  </si>
  <si>
    <t>D-02-01-20200728-002163</t>
  </si>
  <si>
    <t>ENTREGA DE PLAN DE MANEJO DE TRANSITO PMT ESPECIFICO PARA EL CIERRE Y DESVIO VIA ACCESO A GUAYMARAL</t>
  </si>
  <si>
    <t>D-02-01-20200727-002139</t>
  </si>
  <si>
    <t>ENTREGA DE PLAN DE MANEJO DE TRANSITO PMT ESPECIFICO POR CAMBIO DE CALZADA ENTRE EL PK7+900 AL PK8+700 UF1</t>
  </si>
  <si>
    <t>D-02-01-20200727-002140</t>
  </si>
  <si>
    <t>ENTRETA DE MODIFICACION DEL DISEÑO ESTRUCTURAL DE LA ODT 025 K5+889 UF1</t>
  </si>
  <si>
    <t>D-02-01-20200721-002082</t>
  </si>
  <si>
    <t>RESPUESTA A COMUNICACIÓN EPS4G-0608-20 REFERENTE A LA MODIFICACION DEL DISEÑO DEL PUENTE 059 K4+500 UF1</t>
  </si>
  <si>
    <t>D-02-01-20200717-002061</t>
  </si>
  <si>
    <t>RESPUESTA A COMUNICACIÓN EPS4G-0577-20 REFERENTE AL RFI 784 DISEÑO DE LOSA COMPLEMENTARIA DEL PUENTE K10+440 UF1</t>
  </si>
  <si>
    <t>D-02-01-20200713-001998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</si>
</sst>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C0A]d\ &quot;de&quot;\ mmmm\ &quot;de&quot;\ yyyy;@"/>
    <numFmt numFmtId="176" formatCode="&quot;$&quot;#,##0.00_);[Red]\(&quot;$&quot;#,##0.00\)"/>
    <numFmt numFmtId="177" formatCode="[$-C0A]mmmm\-yy;@"/>
    <numFmt numFmtId="178" formatCode="_(* #,##0.00_);_(* \(#,##0.00\);_(* &quot;-&quot;??_);_(@_)"/>
    <numFmt numFmtId="179" formatCode="[$-409]d\-mmm\-yy;@"/>
    <numFmt numFmtId="181" formatCode="&quot;$&quot;\ #,##0.00"/>
  </numFmts>
  <fonts count="53" x14ac:knownFonts="1">
    <font>
      <sz val="11"/>
      <color theme="1"/>
      <name val="Calibri"/>
      <family val="2"/>
      <scheme val="minor"/>
    </font>
    <font>
      <sz val="12"/>
      <color theme="1"/>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sz val="12"/>
      <color theme="1"/>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u/>
      <sz val="11"/>
      <color theme="1"/>
      <name val="Arial"/>
      <family val="2"/>
    </font>
    <font>
      <b/>
      <u/>
      <sz val="11"/>
      <color theme="1"/>
      <name val="Arial"/>
      <family val="2"/>
    </font>
    <font>
      <b/>
      <sz val="20"/>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b/>
      <i/>
      <sz val="11"/>
      <color theme="1"/>
      <name val="Arial"/>
      <family val="2"/>
    </font>
    <font>
      <sz val="9"/>
      <name val="Arial"/>
      <family val="2"/>
    </font>
    <font>
      <sz val="8"/>
      <name val="Arial"/>
      <family val="2"/>
    </font>
    <font>
      <b/>
      <sz val="14"/>
      <name val="Calibri"/>
      <family val="2"/>
      <scheme val="minor"/>
    </font>
    <font>
      <u/>
      <sz val="11"/>
      <color rgb="FFFF0000"/>
      <name val="Arial"/>
      <family val="2"/>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b/>
      <sz val="10"/>
      <name val="Calibri"/>
      <family val="2"/>
      <scheme val="minor"/>
    </font>
    <font>
      <sz val="12"/>
      <name val="Arial"/>
      <family val="2"/>
    </font>
    <font>
      <sz val="12"/>
      <color rgb="FFFF0000"/>
      <name val="Arial"/>
      <family val="2"/>
    </font>
    <font>
      <b/>
      <sz val="12"/>
      <color rgb="FFFF0000"/>
      <name val="Arial"/>
      <family val="2"/>
    </font>
    <font>
      <b/>
      <sz val="10"/>
      <color rgb="FF000000"/>
      <name val="Arial"/>
      <family val="2"/>
    </font>
  </fonts>
  <fills count="22">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
      <patternFill patternType="solid">
        <fgColor theme="2"/>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thin">
        <color auto="1"/>
      </right>
      <top/>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indexed="64"/>
      </right>
      <top style="medium">
        <color indexed="64"/>
      </top>
      <bottom/>
      <diagonal/>
    </border>
    <border>
      <left/>
      <right style="thin">
        <color auto="1"/>
      </right>
      <top style="medium">
        <color indexed="64"/>
      </top>
      <bottom style="thin">
        <color auto="1"/>
      </bottom>
      <diagonal/>
    </border>
    <border>
      <left/>
      <right style="thin">
        <color indexed="64"/>
      </right>
      <top/>
      <bottom style="medium">
        <color indexed="64"/>
      </bottom>
      <diagonal/>
    </border>
  </borders>
  <cellStyleXfs count="18">
    <xf numFmtId="0" fontId="0" fillId="0" borderId="0"/>
    <xf numFmtId="9" fontId="2" fillId="0" borderId="0" applyFont="0" applyFill="0" applyBorder="0" applyAlignment="0" applyProtection="0"/>
    <xf numFmtId="0" fontId="11" fillId="0" borderId="0"/>
    <xf numFmtId="0" fontId="2" fillId="0" borderId="0"/>
    <xf numFmtId="164" fontId="2" fillId="0" borderId="0" applyFont="0" applyFill="0" applyBorder="0" applyAlignment="0" applyProtection="0"/>
    <xf numFmtId="165" fontId="11" fillId="0" borderId="0" applyFont="0" applyFill="0" applyBorder="0" applyAlignment="0" applyProtection="0"/>
    <xf numFmtId="0" fontId="16"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36"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cellStyleXfs>
  <cellXfs count="1161">
    <xf numFmtId="0" fontId="0" fillId="0" borderId="0" xfId="0"/>
    <xf numFmtId="0" fontId="4" fillId="0" borderId="0" xfId="0" applyFont="1" applyAlignment="1">
      <alignment wrapText="1"/>
    </xf>
    <xf numFmtId="0" fontId="10" fillId="0" borderId="0" xfId="0" applyFont="1" applyAlignment="1">
      <alignment wrapText="1"/>
    </xf>
    <xf numFmtId="0" fontId="5" fillId="0" borderId="0" xfId="0" applyFont="1" applyAlignment="1">
      <alignment wrapText="1"/>
    </xf>
    <xf numFmtId="0" fontId="5" fillId="0" borderId="1" xfId="0" applyFont="1" applyBorder="1" applyAlignment="1">
      <alignment wrapText="1"/>
    </xf>
    <xf numFmtId="2" fontId="5" fillId="0" borderId="1" xfId="0" applyNumberFormat="1" applyFont="1" applyBorder="1" applyAlignment="1">
      <alignment horizontal="center" wrapText="1"/>
    </xf>
    <xf numFmtId="0" fontId="5" fillId="0" borderId="0" xfId="0" applyFont="1"/>
    <xf numFmtId="0" fontId="5" fillId="0" borderId="0" xfId="0" applyFont="1" applyAlignment="1">
      <alignment vertical="center"/>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10" fontId="5" fillId="0" borderId="1" xfId="1" applyNumberFormat="1" applyFont="1" applyBorder="1" applyAlignment="1">
      <alignment horizontal="center" vertical="center" wrapText="1"/>
    </xf>
    <xf numFmtId="0" fontId="5" fillId="0" borderId="1" xfId="0" applyFont="1" applyBorder="1"/>
    <xf numFmtId="10" fontId="5" fillId="0" borderId="1" xfId="1" applyNumberFormat="1" applyFont="1" applyBorder="1"/>
    <xf numFmtId="2" fontId="5" fillId="0" borderId="1" xfId="0" applyNumberFormat="1" applyFont="1" applyBorder="1" applyAlignment="1">
      <alignment horizontal="center"/>
    </xf>
    <xf numFmtId="1" fontId="7" fillId="0" borderId="1" xfId="1" applyNumberFormat="1" applyFont="1" applyBorder="1" applyAlignment="1">
      <alignment horizontal="center" vertical="center" wrapText="1"/>
    </xf>
    <xf numFmtId="0" fontId="7" fillId="0" borderId="0" xfId="2" applyFont="1" applyAlignment="1">
      <alignment horizontal="center" vertical="center"/>
    </xf>
    <xf numFmtId="2" fontId="7" fillId="0" borderId="1" xfId="1" applyNumberFormat="1" applyFont="1" applyBorder="1" applyAlignment="1">
      <alignment horizontal="center" vertical="center" wrapText="1"/>
    </xf>
    <xf numFmtId="167" fontId="7" fillId="0" borderId="1" xfId="1"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10" fillId="0" borderId="0" xfId="0" applyFont="1"/>
    <xf numFmtId="14" fontId="5" fillId="0" borderId="0" xfId="0" applyNumberFormat="1" applyFont="1" applyAlignment="1">
      <alignment wrapText="1"/>
    </xf>
    <xf numFmtId="10" fontId="15" fillId="0" borderId="1" xfId="1" applyNumberFormat="1" applyFont="1" applyBorder="1" applyAlignment="1">
      <alignment horizontal="center" vertical="center" wrapText="1"/>
    </xf>
    <xf numFmtId="2" fontId="4" fillId="0" borderId="0" xfId="0" applyNumberFormat="1" applyFont="1" applyAlignment="1">
      <alignment horizontal="center" wrapText="1"/>
    </xf>
    <xf numFmtId="0" fontId="4" fillId="0" borderId="0" xfId="0" applyFont="1" applyAlignment="1">
      <alignment vertical="center" wrapText="1"/>
    </xf>
    <xf numFmtId="10" fontId="5" fillId="0" borderId="1" xfId="1" applyNumberFormat="1" applyFont="1" applyBorder="1" applyAlignment="1">
      <alignment horizontal="center" vertical="center"/>
    </xf>
    <xf numFmtId="38" fontId="8" fillId="3" borderId="1" xfId="2" applyNumberFormat="1" applyFont="1" applyFill="1" applyBorder="1" applyAlignment="1">
      <alignment vertical="center" wrapText="1"/>
    </xf>
    <xf numFmtId="38" fontId="8" fillId="3" borderId="3" xfId="2" applyNumberFormat="1" applyFont="1" applyFill="1" applyBorder="1" applyAlignment="1">
      <alignment horizontal="center" vertical="center" wrapText="1"/>
    </xf>
    <xf numFmtId="169" fontId="7" fillId="0" borderId="1" xfId="5" applyNumberFormat="1" applyFont="1" applyBorder="1" applyAlignment="1">
      <alignment horizontal="center"/>
    </xf>
    <xf numFmtId="49" fontId="7" fillId="0" borderId="6" xfId="5" applyNumberFormat="1" applyFont="1" applyBorder="1" applyAlignment="1">
      <alignment horizontal="center"/>
    </xf>
    <xf numFmtId="169" fontId="7" fillId="0" borderId="2" xfId="5" applyNumberFormat="1" applyFont="1" applyBorder="1" applyAlignment="1">
      <alignment horizontal="center"/>
    </xf>
    <xf numFmtId="169" fontId="7" fillId="0" borderId="2" xfId="2" applyNumberFormat="1" applyFont="1" applyBorder="1" applyAlignment="1">
      <alignment horizontal="center" vertical="center" wrapText="1"/>
    </xf>
    <xf numFmtId="49" fontId="7" fillId="0" borderId="6" xfId="2" applyNumberFormat="1" applyFont="1" applyBorder="1" applyAlignment="1">
      <alignment horizontal="center" vertical="center" wrapText="1"/>
    </xf>
    <xf numFmtId="169" fontId="7" fillId="0" borderId="6" xfId="2" applyNumberFormat="1" applyFont="1" applyBorder="1" applyAlignment="1">
      <alignment horizontal="center" vertical="center" wrapText="1"/>
    </xf>
    <xf numFmtId="38" fontId="7" fillId="15" borderId="1" xfId="2" applyNumberFormat="1" applyFont="1" applyFill="1" applyBorder="1" applyAlignment="1">
      <alignment horizontal="center" vertical="center" wrapText="1"/>
    </xf>
    <xf numFmtId="169" fontId="7" fillId="15" borderId="1" xfId="5" applyNumberFormat="1" applyFont="1" applyFill="1" applyBorder="1" applyAlignment="1">
      <alignment horizontal="center"/>
    </xf>
    <xf numFmtId="49" fontId="7" fillId="15" borderId="6" xfId="5" applyNumberFormat="1" applyFont="1" applyFill="1" applyBorder="1" applyAlignment="1">
      <alignment horizontal="center"/>
    </xf>
    <xf numFmtId="49" fontId="7" fillId="0" borderId="3" xfId="5" applyNumberFormat="1" applyFont="1" applyBorder="1" applyAlignment="1">
      <alignment horizontal="center" vertical="center" wrapText="1"/>
    </xf>
    <xf numFmtId="49" fontId="7" fillId="0" borderId="3" xfId="5" applyNumberFormat="1" applyFont="1" applyBorder="1" applyAlignment="1">
      <alignment horizontal="center"/>
    </xf>
    <xf numFmtId="169" fontId="7" fillId="0" borderId="2" xfId="5" applyNumberFormat="1" applyFont="1" applyBorder="1" applyAlignment="1">
      <alignment vertical="center" wrapText="1"/>
    </xf>
    <xf numFmtId="15" fontId="7" fillId="0" borderId="3" xfId="2" applyNumberFormat="1" applyFont="1" applyBorder="1" applyAlignment="1">
      <alignment horizontal="center" vertical="center" wrapText="1"/>
    </xf>
    <xf numFmtId="15" fontId="5" fillId="0" borderId="3" xfId="0" applyNumberFormat="1" applyFont="1" applyBorder="1" applyAlignment="1">
      <alignment horizontal="center" vertical="center" wrapText="1"/>
    </xf>
    <xf numFmtId="169" fontId="7" fillId="0" borderId="3" xfId="5" applyNumberFormat="1" applyFont="1" applyBorder="1" applyAlignment="1">
      <alignment vertical="center" wrapText="1"/>
    </xf>
    <xf numFmtId="169" fontId="8" fillId="0" borderId="1" xfId="5" applyNumberFormat="1" applyFont="1" applyBorder="1" applyAlignment="1">
      <alignment horizontal="center" vertical="center" wrapText="1"/>
    </xf>
    <xf numFmtId="0" fontId="7" fillId="0" borderId="3" xfId="2" applyFont="1" applyBorder="1" applyAlignment="1">
      <alignment vertical="center" wrapText="1"/>
    </xf>
    <xf numFmtId="0" fontId="7" fillId="0" borderId="4" xfId="2" applyFont="1" applyBorder="1" applyAlignment="1">
      <alignment vertical="center" wrapText="1"/>
    </xf>
    <xf numFmtId="169" fontId="5" fillId="0" borderId="2"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7" fillId="0" borderId="1" xfId="5" applyNumberFormat="1" applyFont="1" applyBorder="1" applyAlignment="1">
      <alignment horizontal="center" vertical="center" wrapText="1"/>
    </xf>
    <xf numFmtId="49" fontId="7" fillId="0" borderId="1" xfId="5" applyNumberFormat="1" applyFont="1" applyBorder="1" applyAlignment="1">
      <alignment horizontal="center"/>
    </xf>
    <xf numFmtId="0" fontId="19" fillId="0" borderId="0" xfId="0" applyFont="1" applyAlignment="1">
      <alignment horizontal="left"/>
    </xf>
    <xf numFmtId="0" fontId="19" fillId="0" borderId="0" xfId="0" applyFont="1"/>
    <xf numFmtId="1" fontId="19" fillId="17" borderId="18" xfId="0" applyNumberFormat="1" applyFont="1" applyFill="1" applyBorder="1" applyAlignment="1">
      <alignment vertical="center"/>
    </xf>
    <xf numFmtId="1" fontId="19" fillId="17" borderId="1" xfId="0" applyNumberFormat="1" applyFont="1" applyFill="1" applyBorder="1" applyAlignment="1">
      <alignment vertical="center"/>
    </xf>
    <xf numFmtId="1" fontId="19" fillId="0" borderId="1" xfId="0" applyNumberFormat="1" applyFont="1" applyBorder="1" applyAlignment="1">
      <alignment vertical="center"/>
    </xf>
    <xf numFmtId="1" fontId="19" fillId="0" borderId="28" xfId="0" applyNumberFormat="1" applyFont="1" applyBorder="1" applyAlignment="1">
      <alignment vertical="center"/>
    </xf>
    <xf numFmtId="1" fontId="19" fillId="0" borderId="11" xfId="0" applyNumberFormat="1" applyFont="1" applyBorder="1" applyAlignment="1">
      <alignment vertical="center"/>
    </xf>
    <xf numFmtId="170" fontId="18" fillId="16" borderId="1" xfId="11" applyNumberFormat="1" applyFont="1" applyFill="1" applyBorder="1" applyAlignment="1">
      <alignment horizontal="right" wrapText="1"/>
    </xf>
    <xf numFmtId="164" fontId="7" fillId="0" borderId="3" xfId="11" applyFont="1" applyBorder="1" applyAlignment="1">
      <alignment vertical="center" wrapText="1"/>
    </xf>
    <xf numFmtId="164" fontId="7" fillId="0" borderId="4" xfId="11" applyFont="1" applyBorder="1" applyAlignment="1">
      <alignment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14" fontId="7" fillId="0" borderId="5" xfId="0" applyNumberFormat="1" applyFont="1" applyBorder="1" applyAlignment="1">
      <alignment vertical="center" wrapText="1"/>
    </xf>
    <xf numFmtId="14" fontId="7" fillId="0" borderId="6" xfId="0" applyNumberFormat="1" applyFont="1" applyBorder="1" applyAlignment="1">
      <alignment vertical="center" wrapText="1"/>
    </xf>
    <xf numFmtId="14" fontId="7" fillId="0" borderId="7" xfId="0" applyNumberFormat="1" applyFont="1" applyBorder="1" applyAlignment="1">
      <alignment vertical="center" wrapText="1"/>
    </xf>
    <xf numFmtId="0" fontId="8" fillId="0" borderId="8" xfId="0" applyFont="1" applyBorder="1" applyAlignment="1">
      <alignment vertical="center" wrapText="1"/>
    </xf>
    <xf numFmtId="0" fontId="7" fillId="6" borderId="0" xfId="0" applyFont="1" applyFill="1" applyAlignment="1">
      <alignment vertical="center" wrapText="1"/>
    </xf>
    <xf numFmtId="0" fontId="7" fillId="0" borderId="6" xfId="0" quotePrefix="1" applyFont="1" applyBorder="1" applyAlignment="1">
      <alignment horizontal="left" vertical="center" wrapText="1"/>
    </xf>
    <xf numFmtId="0" fontId="7" fillId="0" borderId="0" xfId="0" quotePrefix="1" applyFont="1" applyAlignment="1">
      <alignment horizontal="left" vertical="center" wrapText="1"/>
    </xf>
    <xf numFmtId="49" fontId="8" fillId="0" borderId="3" xfId="0" applyNumberFormat="1" applyFont="1" applyBorder="1" applyAlignment="1">
      <alignment horizontal="left" vertical="center" wrapText="1"/>
    </xf>
    <xf numFmtId="169" fontId="7" fillId="0" borderId="1" xfId="5" applyNumberFormat="1" applyFont="1" applyBorder="1" applyAlignment="1">
      <alignment vertical="center" wrapText="1"/>
    </xf>
    <xf numFmtId="0" fontId="7" fillId="6" borderId="3"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4" fillId="0" borderId="0" xfId="0" applyFont="1" applyAlignment="1">
      <alignment vertical="top" wrapText="1"/>
    </xf>
    <xf numFmtId="0" fontId="4" fillId="0" borderId="1" xfId="0" applyFont="1" applyBorder="1" applyAlignment="1">
      <alignment wrapText="1"/>
    </xf>
    <xf numFmtId="164" fontId="4" fillId="0" borderId="0" xfId="11" applyFont="1" applyAlignment="1">
      <alignment wrapText="1"/>
    </xf>
    <xf numFmtId="178" fontId="4" fillId="0" borderId="0" xfId="0" applyNumberFormat="1" applyFont="1" applyAlignment="1">
      <alignment wrapText="1"/>
    </xf>
    <xf numFmtId="38" fontId="7" fillId="0" borderId="1" xfId="2" applyNumberFormat="1" applyFont="1" applyBorder="1" applyAlignment="1">
      <alignment horizontal="center" vertical="center" wrapText="1"/>
    </xf>
    <xf numFmtId="38" fontId="8" fillId="0" borderId="1" xfId="2" applyNumberFormat="1" applyFont="1" applyBorder="1" applyAlignment="1">
      <alignment horizontal="center" vertical="center" wrapText="1"/>
    </xf>
    <xf numFmtId="38" fontId="7" fillId="0" borderId="3" xfId="2" applyNumberFormat="1" applyFont="1" applyBorder="1" applyAlignment="1">
      <alignment horizontal="center" vertical="center" wrapText="1"/>
    </xf>
    <xf numFmtId="38" fontId="7" fillId="0" borderId="0" xfId="2" applyNumberFormat="1" applyFont="1" applyAlignment="1">
      <alignment horizontal="center" vertical="center" wrapText="1"/>
    </xf>
    <xf numFmtId="169" fontId="5" fillId="0" borderId="0" xfId="0" applyNumberFormat="1" applyFont="1" applyAlignment="1">
      <alignment horizontal="center" vertical="center" wrapText="1"/>
    </xf>
    <xf numFmtId="0" fontId="5" fillId="0" borderId="0" xfId="0" applyFont="1" applyAlignment="1">
      <alignment horizontal="center" vertical="center" wrapText="1"/>
    </xf>
    <xf numFmtId="171" fontId="18" fillId="16" borderId="0" xfId="0" applyNumberFormat="1" applyFont="1" applyFill="1" applyAlignment="1">
      <alignment horizontal="right" wrapText="1"/>
    </xf>
    <xf numFmtId="49" fontId="7" fillId="0" borderId="0" xfId="5" applyNumberFormat="1" applyFont="1" applyAlignment="1">
      <alignment horizontal="center"/>
    </xf>
    <xf numFmtId="0" fontId="20" fillId="0" borderId="0" xfId="0" applyFont="1"/>
    <xf numFmtId="38" fontId="7" fillId="0" borderId="1" xfId="2" applyNumberFormat="1" applyFont="1" applyBorder="1" applyAlignment="1">
      <alignment horizontal="center"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0" borderId="1" xfId="0" applyFont="1" applyBorder="1" applyAlignment="1">
      <alignment horizontal="left" vertical="center" wrapText="1"/>
    </xf>
    <xf numFmtId="15" fontId="7" fillId="0" borderId="1" xfId="0" applyNumberFormat="1" applyFont="1" applyBorder="1" applyAlignment="1">
      <alignment horizontal="center" vertical="center" wrapText="1"/>
    </xf>
    <xf numFmtId="10" fontId="8" fillId="0" borderId="1" xfId="1" applyNumberFormat="1" applyFont="1" applyBorder="1" applyAlignment="1">
      <alignment horizontal="center" vertical="center" wrapText="1"/>
    </xf>
    <xf numFmtId="0" fontId="8" fillId="4" borderId="1" xfId="0" applyFont="1" applyFill="1" applyBorder="1" applyAlignment="1">
      <alignment horizontal="center" vertical="center" wrapText="1"/>
    </xf>
    <xf numFmtId="49" fontId="9" fillId="0" borderId="3" xfId="0" applyNumberFormat="1" applyFont="1" applyBorder="1" applyAlignment="1">
      <alignment horizontal="left"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5" fillId="0" borderId="1" xfId="0" applyFont="1" applyBorder="1" applyAlignment="1">
      <alignment horizontal="center" wrapText="1"/>
    </xf>
    <xf numFmtId="0" fontId="7" fillId="6" borderId="1" xfId="0" applyFont="1" applyFill="1" applyBorder="1" applyAlignment="1">
      <alignment horizontal="center" vertical="center" wrapText="1"/>
    </xf>
    <xf numFmtId="0" fontId="0" fillId="0" borderId="0" xfId="0"/>
    <xf numFmtId="0" fontId="5" fillId="0" borderId="0" xfId="0" applyFont="1" applyAlignment="1">
      <alignment horizontal="left" vertical="center" wrapText="1"/>
    </xf>
    <xf numFmtId="0" fontId="7" fillId="0" borderId="11" xfId="0" applyFont="1" applyBorder="1" applyAlignment="1">
      <alignment horizontal="center" vertical="center" wrapText="1"/>
    </xf>
    <xf numFmtId="0" fontId="7" fillId="0" borderId="13" xfId="2" applyFont="1" applyBorder="1" applyAlignment="1">
      <alignment horizontal="center" vertical="center" wrapText="1"/>
    </xf>
    <xf numFmtId="169" fontId="7" fillId="0" borderId="2" xfId="5" applyNumberFormat="1" applyFont="1" applyBorder="1" applyAlignment="1">
      <alignment horizontal="center" vertical="center" wrapText="1"/>
    </xf>
    <xf numFmtId="169" fontId="7" fillId="0" borderId="3" xfId="5" applyNumberFormat="1" applyFont="1" applyBorder="1" applyAlignment="1">
      <alignment horizontal="center" vertical="center" wrapText="1"/>
    </xf>
    <xf numFmtId="169" fontId="7" fillId="15" borderId="2" xfId="5" applyNumberFormat="1" applyFont="1" applyFill="1" applyBorder="1" applyAlignment="1">
      <alignment horizontal="center"/>
    </xf>
    <xf numFmtId="171" fontId="18" fillId="16" borderId="1" xfId="0" applyNumberFormat="1" applyFont="1" applyFill="1" applyBorder="1" applyAlignment="1">
      <alignment horizontal="right" wrapText="1"/>
    </xf>
    <xf numFmtId="49" fontId="7" fillId="0" borderId="3" xfId="5" applyNumberFormat="1" applyFont="1" applyBorder="1" applyAlignment="1">
      <alignment horizontal="right" wrapText="1"/>
    </xf>
    <xf numFmtId="49" fontId="7" fillId="0" borderId="3" xfId="5" applyNumberFormat="1" applyFont="1" applyBorder="1" applyAlignment="1">
      <alignment horizontal="right"/>
    </xf>
    <xf numFmtId="169" fontId="5" fillId="0" borderId="2" xfId="0" applyNumberFormat="1" applyFont="1" applyBorder="1" applyAlignment="1">
      <alignment horizontal="right" wrapText="1"/>
    </xf>
    <xf numFmtId="49" fontId="7" fillId="0" borderId="1" xfId="5" applyNumberFormat="1" applyFont="1" applyBorder="1" applyAlignment="1">
      <alignment horizontal="right" wrapText="1"/>
    </xf>
    <xf numFmtId="49" fontId="7" fillId="0" borderId="1" xfId="5" applyNumberFormat="1" applyFont="1" applyBorder="1" applyAlignment="1">
      <alignment horizontal="right"/>
    </xf>
    <xf numFmtId="170" fontId="18" fillId="0" borderId="1" xfId="11" applyNumberFormat="1" applyFont="1" applyBorder="1" applyAlignment="1">
      <alignment horizontal="right" wrapText="1"/>
    </xf>
    <xf numFmtId="176" fontId="5" fillId="0" borderId="1" xfId="8" applyNumberFormat="1" applyFont="1" applyBorder="1"/>
    <xf numFmtId="49" fontId="7" fillId="0" borderId="3" xfId="5" applyNumberFormat="1" applyFont="1" applyBorder="1" applyAlignment="1">
      <alignment horizontal="right" vertical="center" wrapText="1"/>
    </xf>
    <xf numFmtId="177" fontId="7" fillId="0" borderId="3" xfId="5" applyNumberFormat="1" applyFont="1" applyBorder="1" applyAlignment="1">
      <alignment horizontal="right"/>
    </xf>
    <xf numFmtId="176" fontId="7" fillId="0" borderId="3" xfId="5" applyNumberFormat="1" applyFont="1" applyBorder="1" applyAlignment="1">
      <alignment vertical="center" wrapText="1"/>
    </xf>
    <xf numFmtId="176" fontId="7" fillId="0" borderId="3" xfId="5" applyNumberFormat="1" applyFont="1" applyBorder="1" applyAlignment="1">
      <alignment wrapText="1"/>
    </xf>
    <xf numFmtId="170" fontId="18" fillId="16" borderId="1" xfId="11" applyNumberFormat="1" applyFont="1" applyFill="1" applyBorder="1" applyAlignment="1">
      <alignment horizontal="right" vertical="center" wrapText="1"/>
    </xf>
    <xf numFmtId="49" fontId="7" fillId="0" borderId="1" xfId="5" applyNumberFormat="1" applyFont="1" applyBorder="1" applyAlignment="1">
      <alignment horizontal="right" vertical="center" wrapText="1"/>
    </xf>
    <xf numFmtId="0" fontId="0" fillId="0" borderId="0" xfId="0" applyAlignment="1">
      <alignment wrapText="1"/>
    </xf>
    <xf numFmtId="17" fontId="23" fillId="0" borderId="11" xfId="12" applyNumberFormat="1" applyFont="1" applyBorder="1" applyAlignment="1">
      <alignment horizontal="center" vertical="center"/>
    </xf>
    <xf numFmtId="0" fontId="0" fillId="0" borderId="0" xfId="0"/>
    <xf numFmtId="0" fontId="2" fillId="0" borderId="0" xfId="12"/>
    <xf numFmtId="17" fontId="23" fillId="0" borderId="1" xfId="12" applyNumberFormat="1" applyFont="1" applyBorder="1" applyAlignment="1">
      <alignment horizontal="center" vertical="center"/>
    </xf>
    <xf numFmtId="169" fontId="5" fillId="0" borderId="2" xfId="0" applyNumberFormat="1" applyFont="1" applyBorder="1" applyAlignment="1">
      <alignment horizontal="right" vertical="center" wrapText="1"/>
    </xf>
    <xf numFmtId="38" fontId="8" fillId="3" borderId="11" xfId="0" applyNumberFormat="1" applyFont="1" applyFill="1" applyBorder="1" applyAlignment="1">
      <alignment horizontal="center" vertical="center" wrapText="1"/>
    </xf>
    <xf numFmtId="169" fontId="2" fillId="0" borderId="0" xfId="0" applyNumberFormat="1" applyFont="1" applyAlignment="1">
      <alignment horizontal="right" wrapText="1"/>
    </xf>
    <xf numFmtId="0" fontId="2" fillId="0" borderId="0" xfId="0" applyFont="1" applyAlignment="1">
      <alignment horizontal="center" vertical="center" wrapText="1"/>
    </xf>
    <xf numFmtId="1" fontId="12" fillId="0" borderId="28" xfId="0" applyNumberFormat="1" applyFont="1" applyBorder="1" applyAlignment="1">
      <alignment horizontal="center" vertical="center" wrapText="1"/>
    </xf>
    <xf numFmtId="0" fontId="12" fillId="0" borderId="28" xfId="0" applyFont="1" applyBorder="1" applyAlignment="1">
      <alignment horizontal="center" vertical="center" wrapText="1"/>
    </xf>
    <xf numFmtId="9" fontId="19" fillId="17" borderId="4" xfId="1" applyFont="1" applyFill="1" applyBorder="1" applyAlignment="1">
      <alignment horizontal="center" vertical="center" wrapText="1"/>
    </xf>
    <xf numFmtId="1" fontId="12" fillId="17" borderId="1" xfId="0" applyNumberFormat="1" applyFont="1" applyFill="1" applyBorder="1" applyAlignment="1">
      <alignment vertical="center"/>
    </xf>
    <xf numFmtId="9" fontId="19" fillId="0" borderId="4" xfId="1" applyFont="1" applyBorder="1" applyAlignment="1">
      <alignment horizontal="center" vertical="center" wrapText="1"/>
    </xf>
    <xf numFmtId="1" fontId="12" fillId="0" borderId="1" xfId="0" applyNumberFormat="1" applyFont="1" applyBorder="1" applyAlignment="1">
      <alignment vertical="center"/>
    </xf>
    <xf numFmtId="9" fontId="19" fillId="0" borderId="4" xfId="1" applyFont="1" applyBorder="1" applyAlignment="1">
      <alignment horizontal="center"/>
    </xf>
    <xf numFmtId="174" fontId="11" fillId="0" borderId="1" xfId="0" applyNumberFormat="1" applyFont="1" applyBorder="1" applyAlignment="1">
      <alignment vertical="center"/>
    </xf>
    <xf numFmtId="9" fontId="19" fillId="0" borderId="7" xfId="1" applyFont="1" applyBorder="1" applyAlignment="1">
      <alignment horizontal="center"/>
    </xf>
    <xf numFmtId="9" fontId="19" fillId="0" borderId="37" xfId="1" applyFont="1" applyBorder="1" applyAlignment="1">
      <alignment horizontal="center"/>
    </xf>
    <xf numFmtId="170" fontId="18" fillId="0" borderId="1" xfId="11" applyNumberFormat="1" applyFont="1" applyFill="1" applyBorder="1" applyAlignment="1">
      <alignment horizontal="right" vertical="center" wrapText="1"/>
    </xf>
    <xf numFmtId="49" fontId="7" fillId="0" borderId="1" xfId="5" applyNumberFormat="1" applyFont="1" applyFill="1" applyBorder="1" applyAlignment="1">
      <alignment horizontal="right" vertical="center" wrapText="1"/>
    </xf>
    <xf numFmtId="0" fontId="8" fillId="0" borderId="1" xfId="0" applyFont="1" applyBorder="1" applyAlignment="1">
      <alignment horizontal="center" vertical="center" wrapText="1"/>
    </xf>
    <xf numFmtId="10" fontId="8" fillId="0" borderId="1"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0" borderId="1" xfId="0" applyFont="1" applyBorder="1" applyAlignment="1">
      <alignment horizontal="left" vertical="center" wrapText="1"/>
    </xf>
    <xf numFmtId="2" fontId="6" fillId="0" borderId="1" xfId="1" applyNumberFormat="1" applyFont="1" applyBorder="1" applyAlignment="1">
      <alignment horizontal="center" vertical="center"/>
    </xf>
    <xf numFmtId="15"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9" fontId="7" fillId="0" borderId="1" xfId="1" applyNumberFormat="1" applyFont="1" applyBorder="1" applyAlignment="1">
      <alignment horizontal="center" vertical="center" wrapText="1"/>
    </xf>
    <xf numFmtId="9" fontId="7" fillId="0" borderId="1" xfId="1" applyNumberFormat="1" applyFont="1" applyBorder="1" applyAlignment="1">
      <alignment horizontal="center" vertical="center"/>
    </xf>
    <xf numFmtId="14" fontId="33" fillId="0" borderId="1" xfId="12" applyNumberFormat="1" applyFont="1" applyBorder="1" applyAlignment="1">
      <alignment horizontal="center" vertical="center"/>
    </xf>
    <xf numFmtId="0" fontId="13" fillId="12" borderId="13" xfId="0" applyFont="1" applyFill="1" applyBorder="1" applyAlignment="1">
      <alignment horizontal="center" vertical="center" textRotation="90" wrapText="1"/>
    </xf>
    <xf numFmtId="0" fontId="23" fillId="0" borderId="1" xfId="12" applyFont="1" applyBorder="1" applyAlignment="1">
      <alignment horizontal="center" vertical="center"/>
    </xf>
    <xf numFmtId="0" fontId="23" fillId="0" borderId="11" xfId="12" applyFont="1" applyBorder="1" applyAlignment="1">
      <alignment horizontal="center" vertical="center"/>
    </xf>
    <xf numFmtId="0" fontId="3" fillId="20" borderId="0" xfId="12" applyFont="1" applyFill="1" applyAlignment="1">
      <alignment horizontal="center" vertical="center" wrapText="1"/>
    </xf>
    <xf numFmtId="0" fontId="23" fillId="0" borderId="4" xfId="12" applyFont="1" applyBorder="1" applyAlignment="1">
      <alignment horizontal="center" vertical="center"/>
    </xf>
    <xf numFmtId="0" fontId="43" fillId="0" borderId="1" xfId="15" applyFont="1" applyBorder="1" applyAlignment="1">
      <alignment horizontal="center" vertical="center" wrapText="1"/>
    </xf>
    <xf numFmtId="0" fontId="45" fillId="0" borderId="1" xfId="15" applyFont="1" applyBorder="1" applyAlignment="1">
      <alignment horizontal="center" vertical="center"/>
    </xf>
    <xf numFmtId="0" fontId="45" fillId="0" borderId="27" xfId="15" applyFont="1" applyBorder="1" applyAlignment="1">
      <alignment horizontal="center" vertical="center"/>
    </xf>
    <xf numFmtId="17" fontId="43" fillId="0" borderId="1" xfId="15" applyNumberFormat="1" applyFont="1" applyBorder="1" applyAlignment="1">
      <alignment horizontal="center"/>
    </xf>
    <xf numFmtId="0" fontId="45" fillId="0" borderId="1" xfId="15" applyFont="1" applyBorder="1" applyAlignment="1">
      <alignment horizontal="center"/>
    </xf>
    <xf numFmtId="0" fontId="45" fillId="0" borderId="27" xfId="15" applyFont="1" applyBorder="1" applyAlignment="1">
      <alignment horizontal="center"/>
    </xf>
    <xf numFmtId="0" fontId="46" fillId="0" borderId="22" xfId="15" applyFont="1" applyBorder="1"/>
    <xf numFmtId="0" fontId="46" fillId="0" borderId="0" xfId="15" applyFont="1" applyAlignment="1">
      <alignment vertical="center"/>
    </xf>
    <xf numFmtId="9" fontId="47" fillId="17" borderId="1" xfId="16" applyFont="1" applyFill="1" applyBorder="1" applyAlignment="1">
      <alignment horizontal="center" vertical="center" wrapText="1"/>
    </xf>
    <xf numFmtId="1" fontId="12" fillId="17" borderId="18" xfId="0" applyNumberFormat="1" applyFont="1" applyFill="1" applyBorder="1" applyAlignment="1">
      <alignment vertical="center"/>
    </xf>
    <xf numFmtId="9" fontId="47" fillId="0" borderId="1" xfId="16" applyFont="1" applyBorder="1" applyAlignment="1">
      <alignment horizontal="center" vertical="center" wrapText="1"/>
    </xf>
    <xf numFmtId="9" fontId="47" fillId="0" borderId="1" xfId="16" applyFont="1" applyBorder="1" applyAlignment="1">
      <alignment horizontal="center"/>
    </xf>
    <xf numFmtId="1" fontId="12" fillId="17" borderId="12" xfId="0" applyNumberFormat="1" applyFont="1" applyFill="1" applyBorder="1" applyAlignment="1">
      <alignment vertical="center"/>
    </xf>
    <xf numFmtId="9" fontId="47" fillId="0" borderId="28" xfId="16" applyFont="1" applyBorder="1" applyAlignment="1">
      <alignment horizontal="center"/>
    </xf>
    <xf numFmtId="14" fontId="35" fillId="18" borderId="11" xfId="7" applyNumberFormat="1" applyFont="1" applyFill="1" applyBorder="1" applyAlignment="1">
      <alignment horizontal="center" vertical="center"/>
    </xf>
    <xf numFmtId="0" fontId="5" fillId="0" borderId="24" xfId="0" applyFont="1" applyBorder="1"/>
    <xf numFmtId="0" fontId="13" fillId="12" borderId="13" xfId="0" applyFont="1" applyFill="1" applyBorder="1" applyAlignment="1">
      <alignment horizontal="center" vertical="center" textRotation="90" wrapText="1"/>
    </xf>
    <xf numFmtId="0" fontId="43" fillId="0" borderId="0" xfId="15" applyFont="1" applyAlignment="1">
      <alignment horizontal="center" vertical="center"/>
    </xf>
    <xf numFmtId="0" fontId="45" fillId="0" borderId="0" xfId="15" applyFont="1" applyAlignment="1">
      <alignment horizontal="center" vertical="center"/>
    </xf>
    <xf numFmtId="0" fontId="45" fillId="0" borderId="0" xfId="15" applyFont="1" applyAlignment="1">
      <alignment horizontal="center"/>
    </xf>
    <xf numFmtId="0" fontId="46" fillId="0" borderId="0" xfId="15" applyFont="1" applyAlignment="1">
      <alignment horizontal="center" vertical="center"/>
    </xf>
    <xf numFmtId="0" fontId="7"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38" fontId="7" fillId="6" borderId="9" xfId="0" applyNumberFormat="1" applyFont="1" applyFill="1" applyBorder="1" applyAlignment="1">
      <alignment horizontal="left" vertical="center" wrapText="1"/>
    </xf>
    <xf numFmtId="38" fontId="7" fillId="6" borderId="9" xfId="0" applyNumberFormat="1" applyFont="1" applyFill="1" applyBorder="1" applyAlignment="1">
      <alignment horizontal="center" vertical="center" wrapText="1"/>
    </xf>
    <xf numFmtId="14" fontId="7" fillId="6" borderId="9" xfId="0" applyNumberFormat="1" applyFont="1" applyFill="1" applyBorder="1" applyAlignment="1">
      <alignment horizontal="center" vertical="center" wrapText="1"/>
    </xf>
    <xf numFmtId="14" fontId="7" fillId="6" borderId="10" xfId="0" applyNumberFormat="1" applyFont="1" applyFill="1" applyBorder="1" applyAlignment="1">
      <alignment horizontal="center" vertical="center" wrapText="1"/>
    </xf>
    <xf numFmtId="17" fontId="23" fillId="0" borderId="7" xfId="12" applyNumberFormat="1" applyFont="1" applyBorder="1" applyAlignment="1">
      <alignment horizontal="center" vertical="center"/>
    </xf>
    <xf numFmtId="0" fontId="13" fillId="12" borderId="13" xfId="0" applyFont="1" applyFill="1" applyBorder="1" applyAlignment="1">
      <alignment horizontal="center" vertical="center" textRotation="90" wrapText="1"/>
    </xf>
    <xf numFmtId="0" fontId="27" fillId="0" borderId="0" xfId="0" applyFont="1" applyAlignment="1">
      <alignment horizontal="left" vertical="top"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2" fillId="0" borderId="29" xfId="0" applyFont="1" applyBorder="1" applyAlignment="1">
      <alignment horizontal="center" vertical="center"/>
    </xf>
    <xf numFmtId="0" fontId="13" fillId="12" borderId="13" xfId="0" applyFont="1" applyFill="1" applyBorder="1" applyAlignment="1">
      <alignment horizontal="center" vertical="center" textRotation="90" wrapText="1"/>
    </xf>
    <xf numFmtId="0" fontId="2" fillId="7" borderId="0" xfId="12" applyFill="1"/>
    <xf numFmtId="0" fontId="27" fillId="0" borderId="0" xfId="0" applyFont="1" applyAlignment="1">
      <alignment horizontal="left" vertical="top" wrapText="1"/>
    </xf>
    <xf numFmtId="0" fontId="1" fillId="0" borderId="14" xfId="0" applyFont="1" applyBorder="1" applyAlignment="1">
      <alignment horizontal="center" vertical="center" wrapText="1"/>
    </xf>
    <xf numFmtId="0" fontId="12" fillId="0" borderId="0" xfId="0" applyFont="1" applyAlignment="1">
      <alignment horizontal="center" vertical="center"/>
    </xf>
    <xf numFmtId="0" fontId="13" fillId="12" borderId="13" xfId="0" applyFont="1" applyFill="1" applyBorder="1" applyAlignment="1">
      <alignment horizontal="center" vertical="center" textRotation="90" wrapText="1"/>
    </xf>
    <xf numFmtId="14" fontId="33" fillId="18" borderId="1" xfId="12" applyNumberFormat="1" applyFont="1" applyFill="1" applyBorder="1" applyAlignment="1">
      <alignment horizontal="center" vertical="center"/>
    </xf>
    <xf numFmtId="0" fontId="13" fillId="12" borderId="13" xfId="0" applyFont="1" applyFill="1" applyBorder="1" applyAlignment="1">
      <alignment horizontal="center" vertical="center" textRotation="90" wrapText="1"/>
    </xf>
    <xf numFmtId="0" fontId="7" fillId="0" borderId="1" xfId="0" applyFont="1" applyFill="1" applyBorder="1" applyAlignment="1">
      <alignment horizontal="center" vertical="center" wrapText="1"/>
    </xf>
    <xf numFmtId="38" fontId="7" fillId="6" borderId="1" xfId="0" applyNumberFormat="1" applyFont="1" applyFill="1" applyBorder="1" applyAlignment="1">
      <alignment horizontal="center" vertical="center" wrapText="1"/>
    </xf>
    <xf numFmtId="0" fontId="19" fillId="0" borderId="0" xfId="0" applyFont="1" applyAlignment="1">
      <alignment horizontal="left" vertical="top"/>
    </xf>
    <xf numFmtId="0" fontId="23" fillId="0" borderId="1" xfId="12" applyFont="1" applyBorder="1" applyAlignment="1">
      <alignment horizontal="center" vertical="center"/>
    </xf>
    <xf numFmtId="17" fontId="23" fillId="0" borderId="1" xfId="12" applyNumberFormat="1" applyFont="1" applyBorder="1" applyAlignment="1">
      <alignment horizontal="center" vertical="center"/>
    </xf>
    <xf numFmtId="0" fontId="23" fillId="0" borderId="1" xfId="12" applyFont="1" applyBorder="1" applyAlignment="1">
      <alignment horizontal="center" vertical="center"/>
    </xf>
    <xf numFmtId="0" fontId="41" fillId="0" borderId="8" xfId="12" applyFont="1" applyBorder="1" applyAlignment="1">
      <alignment vertical="center"/>
    </xf>
    <xf numFmtId="0" fontId="41" fillId="0" borderId="9" xfId="12" applyFont="1" applyBorder="1" applyAlignment="1">
      <alignment vertical="center"/>
    </xf>
    <xf numFmtId="0" fontId="41" fillId="0" borderId="10" xfId="12" applyFont="1" applyBorder="1" applyAlignment="1">
      <alignment vertical="center"/>
    </xf>
    <xf numFmtId="0" fontId="7" fillId="0" borderId="1" xfId="2" applyFont="1" applyBorder="1" applyAlignment="1">
      <alignment horizontal="center" vertical="center" wrapText="1"/>
    </xf>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7" fillId="0" borderId="4" xfId="2" applyFont="1" applyBorder="1" applyAlignment="1">
      <alignment horizontal="center" vertical="center" wrapText="1"/>
    </xf>
    <xf numFmtId="0" fontId="8" fillId="0" borderId="4" xfId="0" applyFont="1" applyBorder="1" applyAlignment="1">
      <alignment horizontal="center" vertical="center" wrapText="1"/>
    </xf>
    <xf numFmtId="0" fontId="8" fillId="0" borderId="1" xfId="2" applyFont="1" applyBorder="1" applyAlignment="1">
      <alignment horizontal="center" vertical="center" wrapText="1"/>
    </xf>
    <xf numFmtId="0" fontId="8" fillId="0" borderId="1" xfId="2" applyFont="1" applyBorder="1" applyAlignment="1">
      <alignment horizontal="center" vertical="center"/>
    </xf>
    <xf numFmtId="0" fontId="8" fillId="0" borderId="3" xfId="0" applyFont="1" applyBorder="1" applyAlignment="1">
      <alignment horizontal="center"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169" fontId="2" fillId="0" borderId="1" xfId="0" applyNumberFormat="1" applyFont="1" applyBorder="1" applyAlignment="1">
      <alignment horizontal="right" vertical="center" wrapText="1"/>
    </xf>
    <xf numFmtId="169" fontId="7" fillId="0" borderId="1" xfId="5" applyNumberFormat="1" applyFont="1" applyBorder="1" applyAlignment="1">
      <alignment horizontal="right" vertical="center" wrapText="1"/>
    </xf>
    <xf numFmtId="38" fontId="8" fillId="3" borderId="1" xfId="2" applyNumberFormat="1" applyFont="1" applyFill="1" applyBorder="1" applyAlignment="1">
      <alignment horizontal="center" vertical="center" wrapText="1"/>
    </xf>
    <xf numFmtId="169" fontId="7" fillId="0" borderId="2" xfId="5" applyNumberFormat="1" applyFont="1" applyBorder="1" applyAlignment="1">
      <alignment horizontal="right" wrapText="1"/>
    </xf>
    <xf numFmtId="169" fontId="2" fillId="0" borderId="1" xfId="0" applyNumberFormat="1" applyFont="1" applyBorder="1" applyAlignment="1">
      <alignment horizontal="center" vertical="center" wrapText="1"/>
    </xf>
    <xf numFmtId="0" fontId="0" fillId="0" borderId="1" xfId="0" applyBorder="1" applyAlignment="1">
      <alignment horizontal="center" vertical="center" wrapText="1"/>
    </xf>
    <xf numFmtId="169" fontId="5" fillId="0" borderId="1" xfId="0" applyNumberFormat="1" applyFont="1" applyBorder="1" applyAlignment="1">
      <alignment horizontal="right" wrapText="1"/>
    </xf>
    <xf numFmtId="169" fontId="7" fillId="0" borderId="1" xfId="5" applyNumberFormat="1" applyFont="1" applyBorder="1" applyAlignment="1">
      <alignment horizontal="center" vertical="center" wrapText="1"/>
    </xf>
    <xf numFmtId="169" fontId="7" fillId="0" borderId="0" xfId="5" applyNumberFormat="1" applyFont="1" applyAlignment="1">
      <alignment horizontal="center" vertical="center" wrapText="1"/>
    </xf>
    <xf numFmtId="0" fontId="7" fillId="0" borderId="0" xfId="2" applyFont="1" applyAlignment="1">
      <alignment horizontal="center" vertical="center" wrapText="1"/>
    </xf>
    <xf numFmtId="169" fontId="5" fillId="0" borderId="1" xfId="0" applyNumberFormat="1" applyFont="1" applyBorder="1" applyAlignment="1">
      <alignment horizontal="center" vertical="center" wrapText="1"/>
    </xf>
    <xf numFmtId="169" fontId="2" fillId="0" borderId="2" xfId="0" applyNumberFormat="1" applyFont="1" applyBorder="1" applyAlignment="1">
      <alignment horizontal="right" wrapText="1"/>
    </xf>
    <xf numFmtId="164" fontId="7" fillId="0" borderId="4" xfId="11" applyFont="1" applyBorder="1" applyAlignment="1">
      <alignment horizontal="right" wrapText="1"/>
    </xf>
    <xf numFmtId="169" fontId="7" fillId="0" borderId="2" xfId="5" applyNumberFormat="1" applyFont="1" applyBorder="1" applyAlignment="1">
      <alignment horizontal="right" vertical="center" wrapText="1"/>
    </xf>
    <xf numFmtId="169" fontId="7" fillId="0" borderId="1" xfId="2" applyNumberFormat="1" applyFont="1" applyBorder="1" applyAlignment="1">
      <alignment horizontal="center" vertical="center" wrapText="1"/>
    </xf>
    <xf numFmtId="0" fontId="8" fillId="14" borderId="8" xfId="2" applyFont="1" applyFill="1" applyBorder="1" applyAlignment="1">
      <alignment horizontal="center" vertical="center"/>
    </xf>
    <xf numFmtId="0" fontId="8" fillId="14" borderId="9" xfId="2" applyFont="1" applyFill="1" applyBorder="1" applyAlignment="1">
      <alignment horizontal="center" vertical="center"/>
    </xf>
    <xf numFmtId="0" fontId="8" fillId="14" borderId="10" xfId="2" applyFont="1" applyFill="1" applyBorder="1" applyAlignment="1">
      <alignment horizontal="center" vertical="center"/>
    </xf>
    <xf numFmtId="38" fontId="8" fillId="3" borderId="5" xfId="0" applyNumberFormat="1" applyFont="1" applyFill="1" applyBorder="1" applyAlignment="1">
      <alignment horizontal="center" vertical="center" wrapText="1"/>
    </xf>
    <xf numFmtId="38" fontId="8" fillId="3" borderId="7"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38" fontId="7" fillId="6" borderId="2" xfId="0" applyNumberFormat="1" applyFont="1" applyFill="1" applyBorder="1" applyAlignment="1">
      <alignment horizontal="left" vertical="center" wrapText="1"/>
    </xf>
    <xf numFmtId="38" fontId="7" fillId="6" borderId="3" xfId="0" applyNumberFormat="1" applyFont="1" applyFill="1" applyBorder="1" applyAlignment="1">
      <alignment horizontal="left" vertical="center" wrapText="1"/>
    </xf>
    <xf numFmtId="38" fontId="7" fillId="6" borderId="4" xfId="0" applyNumberFormat="1" applyFont="1" applyFill="1" applyBorder="1" applyAlignment="1">
      <alignment horizontal="left" vertical="center" wrapText="1"/>
    </xf>
    <xf numFmtId="38" fontId="7" fillId="6" borderId="1" xfId="0" applyNumberFormat="1" applyFont="1" applyFill="1" applyBorder="1" applyAlignment="1">
      <alignment horizontal="center" vertical="center" wrapText="1"/>
    </xf>
    <xf numFmtId="38" fontId="7" fillId="6" borderId="1" xfId="0" applyNumberFormat="1" applyFont="1" applyFill="1" applyBorder="1" applyAlignment="1">
      <alignment horizontal="left" vertical="center" wrapText="1"/>
    </xf>
    <xf numFmtId="49" fontId="7" fillId="6" borderId="1" xfId="0" applyNumberFormat="1" applyFont="1" applyFill="1" applyBorder="1" applyAlignment="1">
      <alignment horizontal="center" vertical="center" wrapText="1"/>
    </xf>
    <xf numFmtId="0" fontId="8" fillId="8" borderId="8" xfId="0" applyFont="1" applyFill="1" applyBorder="1" applyAlignment="1">
      <alignment horizontal="left" vertical="center" wrapText="1"/>
    </xf>
    <xf numFmtId="0" fontId="8" fillId="8" borderId="9" xfId="0" applyFont="1" applyFill="1" applyBorder="1" applyAlignment="1">
      <alignment horizontal="left" vertical="center" wrapText="1"/>
    </xf>
    <xf numFmtId="0" fontId="8" fillId="8" borderId="10" xfId="0" applyFont="1" applyFill="1" applyBorder="1" applyAlignment="1">
      <alignment horizontal="left" vertical="center" wrapText="1"/>
    </xf>
    <xf numFmtId="38" fontId="8" fillId="3" borderId="6" xfId="0" applyNumberFormat="1"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3" borderId="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38" fontId="11" fillId="0" borderId="2" xfId="0" applyNumberFormat="1" applyFont="1" applyBorder="1" applyAlignment="1">
      <alignment horizontal="left" vertical="center" wrapText="1"/>
    </xf>
    <xf numFmtId="38" fontId="11" fillId="0" borderId="3" xfId="0" applyNumberFormat="1" applyFont="1" applyBorder="1" applyAlignment="1">
      <alignment horizontal="left" vertical="center" wrapText="1"/>
    </xf>
    <xf numFmtId="38" fontId="11" fillId="0" borderId="4" xfId="0" applyNumberFormat="1" applyFont="1" applyBorder="1" applyAlignment="1">
      <alignment horizontal="left" vertical="center" wrapText="1"/>
    </xf>
    <xf numFmtId="14" fontId="7" fillId="0" borderId="2" xfId="0" applyNumberFormat="1" applyFont="1" applyBorder="1" applyAlignment="1">
      <alignment horizontal="center" vertical="center" wrapText="1"/>
    </xf>
    <xf numFmtId="14" fontId="7" fillId="0" borderId="4"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14" borderId="5" xfId="0" applyFont="1" applyFill="1" applyBorder="1" applyAlignment="1">
      <alignment horizontal="center" vertical="center" wrapText="1"/>
    </xf>
    <xf numFmtId="0" fontId="8" fillId="14" borderId="7" xfId="0" applyFont="1" applyFill="1" applyBorder="1" applyAlignment="1">
      <alignment horizontal="center" vertical="center" wrapText="1"/>
    </xf>
    <xf numFmtId="38" fontId="8" fillId="14" borderId="5" xfId="0" applyNumberFormat="1" applyFont="1" applyFill="1" applyBorder="1" applyAlignment="1">
      <alignment horizontal="center" vertical="center" wrapText="1"/>
    </xf>
    <xf numFmtId="38" fontId="8" fillId="14" borderId="6" xfId="0" applyNumberFormat="1" applyFont="1" applyFill="1" applyBorder="1" applyAlignment="1">
      <alignment horizontal="center" vertical="center" wrapText="1"/>
    </xf>
    <xf numFmtId="38" fontId="8" fillId="14" borderId="7" xfId="0" applyNumberFormat="1" applyFont="1" applyFill="1" applyBorder="1" applyAlignment="1">
      <alignment horizontal="center" vertical="center" wrapText="1"/>
    </xf>
    <xf numFmtId="0" fontId="7" fillId="0" borderId="2" xfId="2" applyFont="1" applyBorder="1" applyAlignment="1">
      <alignment horizontal="left"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left" vertical="center" wrapText="1"/>
    </xf>
    <xf numFmtId="2" fontId="7" fillId="0" borderId="2" xfId="1" applyNumberFormat="1" applyFont="1" applyBorder="1" applyAlignment="1">
      <alignment horizontal="center" vertical="center" wrapText="1"/>
    </xf>
    <xf numFmtId="2" fontId="7" fillId="0" borderId="4" xfId="1" applyNumberFormat="1" applyFont="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38" fontId="5" fillId="6" borderId="2" xfId="0" applyNumberFormat="1" applyFont="1" applyFill="1" applyBorder="1" applyAlignment="1">
      <alignment horizontal="center" vertical="center" wrapText="1"/>
    </xf>
    <xf numFmtId="38" fontId="5" fillId="6" borderId="3" xfId="0" applyNumberFormat="1" applyFont="1" applyFill="1" applyBorder="1" applyAlignment="1">
      <alignment horizontal="center" vertical="center" wrapText="1"/>
    </xf>
    <xf numFmtId="38" fontId="5" fillId="6" borderId="4" xfId="0" applyNumberFormat="1" applyFont="1" applyFill="1" applyBorder="1" applyAlignment="1">
      <alignment horizontal="center" vertical="center" wrapText="1"/>
    </xf>
    <xf numFmtId="38" fontId="5" fillId="6" borderId="1" xfId="0" applyNumberFormat="1" applyFont="1" applyFill="1" applyBorder="1" applyAlignment="1">
      <alignment horizontal="left" vertical="center" wrapText="1"/>
    </xf>
    <xf numFmtId="10" fontId="7" fillId="0" borderId="2"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0" fontId="7" fillId="0" borderId="1" xfId="2" applyFont="1" applyBorder="1" applyAlignment="1">
      <alignment horizontal="center" vertical="center" wrapText="1"/>
    </xf>
    <xf numFmtId="0" fontId="8" fillId="0" borderId="1" xfId="2" applyFont="1" applyBorder="1" applyAlignment="1">
      <alignment horizontal="center" vertical="center" wrapText="1"/>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8" fillId="11" borderId="4" xfId="0" applyFont="1" applyFill="1" applyBorder="1" applyAlignment="1">
      <alignment horizontal="center" vertical="center" wrapText="1"/>
    </xf>
    <xf numFmtId="15" fontId="7" fillId="0" borderId="1" xfId="0" applyNumberFormat="1" applyFont="1" applyBorder="1" applyAlignment="1">
      <alignment horizontal="center" vertical="center" wrapText="1"/>
    </xf>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7" fillId="0" borderId="4" xfId="2"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2" fontId="7" fillId="0" borderId="3" xfId="1" applyNumberFormat="1" applyFont="1" applyBorder="1" applyAlignment="1">
      <alignment horizontal="center" vertical="center" wrapText="1"/>
    </xf>
    <xf numFmtId="0" fontId="3"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38" fontId="5" fillId="6" borderId="1" xfId="0" applyNumberFormat="1" applyFont="1" applyFill="1" applyBorder="1" applyAlignment="1">
      <alignment horizontal="justify"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0" borderId="2" xfId="2" applyFont="1" applyBorder="1" applyAlignment="1">
      <alignment horizontal="center" vertical="center"/>
    </xf>
    <xf numFmtId="0" fontId="7" fillId="0" borderId="4"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left" vertical="center" wrapText="1"/>
    </xf>
    <xf numFmtId="9" fontId="6" fillId="0" borderId="1" xfId="1" applyFont="1" applyBorder="1" applyAlignment="1">
      <alignment horizontal="center" vertical="center" wrapText="1"/>
    </xf>
    <xf numFmtId="0" fontId="8" fillId="0" borderId="1" xfId="2" applyFont="1" applyBorder="1" applyAlignment="1">
      <alignment horizontal="center" vertical="center"/>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7" xfId="2" applyFont="1" applyBorder="1" applyAlignment="1">
      <alignment horizontal="center" vertical="center" wrapText="1"/>
    </xf>
    <xf numFmtId="0" fontId="8" fillId="0" borderId="8" xfId="2" applyFont="1" applyBorder="1" applyAlignment="1">
      <alignment horizontal="center" vertical="center" wrapText="1"/>
    </xf>
    <xf numFmtId="0" fontId="8" fillId="0" borderId="9" xfId="2" applyFont="1" applyBorder="1" applyAlignment="1">
      <alignment horizontal="center" vertical="center" wrapText="1"/>
    </xf>
    <xf numFmtId="0" fontId="8" fillId="0" borderId="10" xfId="2"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6" fillId="10" borderId="2" xfId="0" applyFont="1" applyFill="1" applyBorder="1" applyAlignment="1">
      <alignment horizontal="left" vertical="center" wrapText="1"/>
    </xf>
    <xf numFmtId="0" fontId="6" fillId="10" borderId="3" xfId="0" applyFont="1" applyFill="1" applyBorder="1" applyAlignment="1">
      <alignment horizontal="left" vertical="center" wrapText="1"/>
    </xf>
    <xf numFmtId="0" fontId="6" fillId="10" borderId="4" xfId="0" applyFont="1" applyFill="1" applyBorder="1" applyAlignment="1">
      <alignment horizontal="left" vertical="center" wrapText="1"/>
    </xf>
    <xf numFmtId="167" fontId="7" fillId="0" borderId="2" xfId="1" applyNumberFormat="1" applyFont="1" applyBorder="1" applyAlignment="1">
      <alignment horizontal="center" vertical="center" wrapText="1"/>
    </xf>
    <xf numFmtId="167" fontId="7" fillId="0" borderId="4" xfId="1" applyNumberFormat="1" applyFont="1" applyBorder="1" applyAlignment="1">
      <alignment horizontal="center" vertical="center" wrapText="1"/>
    </xf>
    <xf numFmtId="10" fontId="8" fillId="0" borderId="2" xfId="1" applyNumberFormat="1" applyFont="1" applyBorder="1" applyAlignment="1">
      <alignment horizontal="center" vertical="center" wrapText="1"/>
    </xf>
    <xf numFmtId="10" fontId="8" fillId="0" borderId="3" xfId="1" applyNumberFormat="1" applyFont="1" applyBorder="1" applyAlignment="1">
      <alignment horizontal="center" vertical="center" wrapText="1"/>
    </xf>
    <xf numFmtId="10" fontId="8" fillId="0" borderId="4" xfId="1" applyNumberFormat="1"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9" fontId="8" fillId="0" borderId="2" xfId="1" applyNumberFormat="1" applyFont="1" applyBorder="1" applyAlignment="1">
      <alignment horizontal="center" vertical="center" wrapText="1"/>
    </xf>
    <xf numFmtId="9" fontId="8" fillId="0" borderId="3" xfId="1" applyNumberFormat="1" applyFont="1" applyBorder="1" applyAlignment="1">
      <alignment horizontal="center" vertical="center" wrapText="1"/>
    </xf>
    <xf numFmtId="9" fontId="8" fillId="0" borderId="4" xfId="1"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8" fillId="0" borderId="2" xfId="2" applyFont="1" applyBorder="1" applyAlignment="1">
      <alignment horizontal="center" vertical="center"/>
    </xf>
    <xf numFmtId="0" fontId="8" fillId="0" borderId="4" xfId="2" applyFont="1" applyBorder="1" applyAlignment="1">
      <alignment horizontal="center" vertical="center"/>
    </xf>
    <xf numFmtId="2" fontId="8" fillId="4" borderId="1" xfId="0" applyNumberFormat="1" applyFont="1" applyFill="1" applyBorder="1" applyAlignment="1">
      <alignment horizontal="center" vertical="center" wrapText="1"/>
    </xf>
    <xf numFmtId="168" fontId="7" fillId="6" borderId="1" xfId="3" applyNumberFormat="1"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7" fillId="0" borderId="1" xfId="0" applyFont="1" applyFill="1" applyBorder="1" applyAlignment="1">
      <alignment horizontal="center" vertical="center" wrapText="1"/>
    </xf>
    <xf numFmtId="38" fontId="7" fillId="0" borderId="1" xfId="0" applyNumberFormat="1" applyFont="1" applyFill="1" applyBorder="1" applyAlignment="1">
      <alignment horizontal="left" vertical="center" wrapText="1"/>
    </xf>
    <xf numFmtId="0" fontId="7" fillId="0" borderId="18" xfId="0" applyFont="1" applyFill="1" applyBorder="1" applyAlignment="1">
      <alignment horizontal="center" vertical="center" wrapText="1"/>
    </xf>
    <xf numFmtId="38" fontId="7" fillId="0" borderId="18" xfId="0" applyNumberFormat="1" applyFont="1" applyFill="1" applyBorder="1" applyAlignment="1">
      <alignment horizontal="left"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wrapText="1"/>
    </xf>
    <xf numFmtId="10" fontId="8" fillId="0" borderId="1"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8" fillId="11" borderId="2" xfId="0" applyFont="1" applyFill="1" applyBorder="1" applyAlignment="1">
      <alignment vertical="center" wrapText="1"/>
    </xf>
    <xf numFmtId="0" fontId="8" fillId="11" borderId="3" xfId="0" applyFont="1" applyFill="1" applyBorder="1" applyAlignment="1">
      <alignment vertical="center" wrapText="1"/>
    </xf>
    <xf numFmtId="0" fontId="8" fillId="11" borderId="4" xfId="0" applyFont="1" applyFill="1" applyBorder="1" applyAlignment="1">
      <alignmen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2" xfId="0" applyFont="1" applyBorder="1" applyAlignment="1">
      <alignment horizontal="center" vertical="center" textRotation="90" wrapText="1"/>
    </xf>
    <xf numFmtId="0" fontId="13" fillId="0" borderId="3"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15" fontId="7" fillId="0" borderId="2" xfId="0" applyNumberFormat="1" applyFont="1" applyBorder="1" applyAlignment="1">
      <alignment horizontal="center" vertical="center" wrapText="1"/>
    </xf>
    <xf numFmtId="15" fontId="7" fillId="0" borderId="4" xfId="0" applyNumberFormat="1" applyFont="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3"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3" fillId="12" borderId="3" xfId="0" applyFont="1" applyFill="1" applyBorder="1" applyAlignment="1">
      <alignment horizontal="left" vertical="center" wrapText="1"/>
    </xf>
    <xf numFmtId="0" fontId="6" fillId="12" borderId="3" xfId="0" applyFont="1" applyFill="1" applyBorder="1" applyAlignment="1">
      <alignment horizontal="left" vertical="center" wrapText="1"/>
    </xf>
    <xf numFmtId="0" fontId="6" fillId="12" borderId="4" xfId="0" applyFont="1" applyFill="1" applyBorder="1" applyAlignment="1">
      <alignment horizontal="left"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9" fontId="8" fillId="0" borderId="6" xfId="1" applyFont="1" applyBorder="1" applyAlignment="1">
      <alignment horizontal="center" vertical="center" wrapText="1"/>
    </xf>
    <xf numFmtId="9" fontId="8" fillId="0" borderId="7" xfId="1" applyFont="1" applyBorder="1" applyAlignment="1">
      <alignment horizontal="center" vertical="center" wrapText="1"/>
    </xf>
    <xf numFmtId="9" fontId="8" fillId="0" borderId="9" xfId="1" applyFont="1" applyBorder="1" applyAlignment="1">
      <alignment horizontal="center" vertical="center" wrapText="1"/>
    </xf>
    <xf numFmtId="9" fontId="8" fillId="0" borderId="10" xfId="1" applyFont="1" applyBorder="1" applyAlignment="1">
      <alignment horizontal="center" vertical="center" wrapText="1"/>
    </xf>
    <xf numFmtId="0" fontId="8" fillId="8" borderId="2" xfId="0" applyFont="1" applyFill="1" applyBorder="1" applyAlignment="1">
      <alignment horizontal="left" vertical="center" wrapText="1"/>
    </xf>
    <xf numFmtId="0" fontId="8" fillId="8" borderId="3" xfId="0" applyFont="1" applyFill="1" applyBorder="1" applyAlignment="1">
      <alignment horizontal="left" vertical="center" wrapText="1"/>
    </xf>
    <xf numFmtId="0" fontId="8" fillId="8" borderId="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13" fillId="12" borderId="5" xfId="0" applyFont="1" applyFill="1" applyBorder="1" applyAlignment="1">
      <alignment horizontal="center" vertical="center" textRotation="90" wrapText="1"/>
    </xf>
    <xf numFmtId="0" fontId="13" fillId="12" borderId="13" xfId="0" applyFont="1" applyFill="1" applyBorder="1" applyAlignment="1">
      <alignment horizontal="center" vertical="center" textRotation="90" wrapText="1"/>
    </xf>
    <xf numFmtId="0" fontId="7" fillId="6" borderId="1" xfId="0" applyFont="1" applyFill="1" applyBorder="1" applyAlignment="1">
      <alignment horizontal="left" vertical="center" wrapText="1"/>
    </xf>
    <xf numFmtId="0" fontId="8" fillId="0" borderId="1" xfId="0" applyFont="1" applyBorder="1" applyAlignment="1">
      <alignment horizontal="left"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9" fontId="7" fillId="0" borderId="1" xfId="1" applyNumberFormat="1" applyFont="1" applyBorder="1" applyAlignment="1">
      <alignment horizontal="center" vertical="center" wrapText="1"/>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4" xfId="0" applyFont="1" applyBorder="1" applyAlignment="1">
      <alignment horizontal="left" vertical="center" wrapText="1"/>
    </xf>
    <xf numFmtId="0" fontId="5" fillId="6"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5" fillId="6" borderId="5"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49" fontId="9" fillId="0" borderId="1" xfId="0" applyNumberFormat="1" applyFont="1" applyBorder="1" applyAlignment="1">
      <alignment horizontal="left" vertical="center" wrapText="1"/>
    </xf>
    <xf numFmtId="49" fontId="14" fillId="0" borderId="1" xfId="0" applyNumberFormat="1" applyFont="1" applyBorder="1" applyAlignment="1">
      <alignment horizontal="left"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13" fillId="12" borderId="11" xfId="0" applyFont="1" applyFill="1" applyBorder="1" applyAlignment="1">
      <alignment horizontal="center" vertical="center" textRotation="90" wrapText="1"/>
    </xf>
    <xf numFmtId="0" fontId="13" fillId="12" borderId="56" xfId="0" applyFont="1" applyFill="1" applyBorder="1" applyAlignment="1">
      <alignment horizontal="center" vertical="center" textRotation="90" wrapText="1"/>
    </xf>
    <xf numFmtId="0" fontId="6"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6" fillId="6"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2" xfId="0" applyFont="1" applyFill="1" applyBorder="1" applyAlignment="1">
      <alignment horizontal="center" vertical="center" wrapText="1"/>
    </xf>
    <xf numFmtId="49" fontId="7" fillId="0" borderId="2" xfId="0" applyNumberFormat="1" applyFont="1" applyBorder="1" applyAlignment="1">
      <alignment vertical="center" wrapText="1"/>
    </xf>
    <xf numFmtId="49" fontId="9" fillId="0" borderId="3" xfId="0" applyNumberFormat="1" applyFont="1" applyBorder="1" applyAlignment="1">
      <alignment vertical="center" wrapText="1"/>
    </xf>
    <xf numFmtId="49" fontId="9" fillId="0" borderId="4" xfId="0" applyNumberFormat="1" applyFont="1" applyBorder="1" applyAlignment="1">
      <alignment vertical="center"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9" fontId="8" fillId="0" borderId="1" xfId="1" applyFont="1" applyBorder="1" applyAlignment="1">
      <alignment horizontal="center" vertical="center" wrapText="1"/>
    </xf>
    <xf numFmtId="0" fontId="8" fillId="4" borderId="1" xfId="0" applyFont="1" applyFill="1" applyBorder="1" applyAlignment="1">
      <alignment horizontal="center" vertical="center" wrapText="1"/>
    </xf>
    <xf numFmtId="0" fontId="3" fillId="12" borderId="2" xfId="0" applyFont="1" applyFill="1" applyBorder="1" applyAlignment="1">
      <alignment horizontal="left" vertical="center" wrapText="1"/>
    </xf>
    <xf numFmtId="0" fontId="3" fillId="12" borderId="4" xfId="0" applyFont="1" applyFill="1" applyBorder="1" applyAlignment="1">
      <alignment horizontal="left" vertical="center" wrapText="1"/>
    </xf>
    <xf numFmtId="0" fontId="8" fillId="6" borderId="1" xfId="0" applyFont="1" applyFill="1" applyBorder="1" applyAlignment="1">
      <alignment horizontal="center" vertical="center" wrapText="1"/>
    </xf>
    <xf numFmtId="0" fontId="7" fillId="6"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4" xfId="0" applyFont="1" applyFill="1" applyBorder="1" applyAlignment="1">
      <alignment horizontal="left" vertical="center" wrapText="1"/>
    </xf>
    <xf numFmtId="0" fontId="5" fillId="0" borderId="1"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5" fillId="6" borderId="3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66"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59" xfId="0" applyFont="1" applyFill="1" applyBorder="1" applyAlignment="1">
      <alignment horizontal="center" vertical="center"/>
    </xf>
    <xf numFmtId="0" fontId="5" fillId="6" borderId="65" xfId="0" applyFont="1" applyFill="1" applyBorder="1" applyAlignment="1">
      <alignment horizontal="center" vertical="center"/>
    </xf>
    <xf numFmtId="0" fontId="27" fillId="0" borderId="0" xfId="0" applyFont="1" applyAlignment="1">
      <alignment horizontal="left" vertical="top"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0" xfId="0" applyFont="1" applyFill="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9" fontId="7" fillId="0" borderId="1" xfId="0" applyNumberFormat="1" applyFont="1" applyFill="1" applyBorder="1" applyAlignment="1">
      <alignment horizontal="center" vertical="center" wrapText="1"/>
    </xf>
    <xf numFmtId="14" fontId="7" fillId="0" borderId="27" xfId="0" applyNumberFormat="1" applyFont="1" applyFill="1" applyBorder="1" applyAlignment="1">
      <alignment horizontal="center" vertical="center" wrapText="1"/>
    </xf>
    <xf numFmtId="38" fontId="7" fillId="0" borderId="1" xfId="0" applyNumberFormat="1" applyFont="1" applyFill="1" applyBorder="1" applyAlignment="1">
      <alignment horizontal="center" vertical="center" wrapText="1"/>
    </xf>
    <xf numFmtId="49" fontId="7" fillId="0" borderId="1"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49" fontId="9" fillId="0" borderId="3" xfId="0" applyNumberFormat="1" applyFont="1" applyBorder="1" applyAlignment="1">
      <alignment horizontal="left" vertical="center" wrapText="1"/>
    </xf>
    <xf numFmtId="49" fontId="9" fillId="0" borderId="4" xfId="0" applyNumberFormat="1" applyFont="1" applyBorder="1" applyAlignment="1">
      <alignment horizontal="left" vertical="center" wrapText="1"/>
    </xf>
    <xf numFmtId="0" fontId="8" fillId="19" borderId="2" xfId="0" applyFont="1" applyFill="1" applyBorder="1" applyAlignment="1">
      <alignment horizontal="left" vertical="center" wrapText="1"/>
    </xf>
    <xf numFmtId="0" fontId="8" fillId="19" borderId="3" xfId="0" applyFont="1" applyFill="1" applyBorder="1" applyAlignment="1">
      <alignment horizontal="left" vertical="center" wrapText="1"/>
    </xf>
    <xf numFmtId="0" fontId="8" fillId="19" borderId="4" xfId="0" applyFont="1" applyFill="1" applyBorder="1" applyAlignment="1">
      <alignment horizontal="left" vertical="center" wrapText="1"/>
    </xf>
    <xf numFmtId="0" fontId="8" fillId="3" borderId="6" xfId="0" applyFont="1" applyFill="1" applyBorder="1" applyAlignment="1">
      <alignment horizontal="center" vertical="center" wrapText="1"/>
    </xf>
    <xf numFmtId="0" fontId="4" fillId="0" borderId="0" xfId="0" applyFont="1" applyAlignment="1">
      <alignment horizontal="center" wrapText="1"/>
    </xf>
    <xf numFmtId="0" fontId="8" fillId="3" borderId="1" xfId="0" applyFont="1" applyFill="1" applyBorder="1" applyAlignment="1">
      <alignment horizontal="center" vertical="center" wrapText="1"/>
    </xf>
    <xf numFmtId="38" fontId="7" fillId="0" borderId="11" xfId="0" applyNumberFormat="1" applyFont="1" applyFill="1" applyBorder="1" applyAlignment="1">
      <alignment horizontal="left" vertical="center" wrapText="1"/>
    </xf>
    <xf numFmtId="9" fontId="7" fillId="0" borderId="11" xfId="0" applyNumberFormat="1" applyFont="1" applyFill="1" applyBorder="1" applyAlignment="1">
      <alignment horizontal="center" vertical="center" wrapText="1"/>
    </xf>
    <xf numFmtId="14" fontId="7" fillId="0" borderId="40"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14"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9" fontId="7" fillId="0" borderId="27" xfId="0" applyNumberFormat="1" applyFont="1" applyFill="1" applyBorder="1" applyAlignment="1">
      <alignment horizontal="center" vertical="center" wrapText="1"/>
    </xf>
    <xf numFmtId="38" fontId="8" fillId="3" borderId="2" xfId="0" applyNumberFormat="1" applyFont="1" applyFill="1" applyBorder="1" applyAlignment="1">
      <alignment horizontal="center" vertical="center" wrapText="1"/>
    </xf>
    <xf numFmtId="38" fontId="8" fillId="3" borderId="3" xfId="0" applyNumberFormat="1" applyFont="1" applyFill="1" applyBorder="1" applyAlignment="1">
      <alignment horizontal="center" vertical="center" wrapText="1"/>
    </xf>
    <xf numFmtId="38" fontId="8" fillId="3" borderId="4" xfId="0" applyNumberFormat="1" applyFont="1" applyFill="1" applyBorder="1" applyAlignment="1">
      <alignment horizontal="center" vertical="center" wrapText="1"/>
    </xf>
    <xf numFmtId="38" fontId="8" fillId="3" borderId="8" xfId="0" applyNumberFormat="1" applyFont="1" applyFill="1" applyBorder="1" applyAlignment="1">
      <alignment horizontal="center" vertical="center" wrapText="1"/>
    </xf>
    <xf numFmtId="38" fontId="8" fillId="3" borderId="9" xfId="0" applyNumberFormat="1" applyFont="1" applyFill="1" applyBorder="1" applyAlignment="1">
      <alignment horizontal="center" vertical="center" wrapText="1"/>
    </xf>
    <xf numFmtId="38" fontId="8" fillId="3" borderId="10" xfId="0" applyNumberFormat="1" applyFont="1" applyFill="1" applyBorder="1" applyAlignment="1">
      <alignment horizontal="center" vertical="center" wrapText="1"/>
    </xf>
    <xf numFmtId="38" fontId="8" fillId="3" borderId="5" xfId="0" applyNumberFormat="1" applyFont="1" applyFill="1" applyBorder="1" applyAlignment="1">
      <alignment horizontal="center" vertical="center"/>
    </xf>
    <xf numFmtId="38" fontId="8" fillId="3" borderId="6" xfId="0" applyNumberFormat="1" applyFont="1" applyFill="1" applyBorder="1" applyAlignment="1">
      <alignment horizontal="center" vertical="center"/>
    </xf>
    <xf numFmtId="38" fontId="8" fillId="3" borderId="7" xfId="0" applyNumberFormat="1" applyFont="1" applyFill="1" applyBorder="1" applyAlignment="1">
      <alignment horizontal="center" vertical="center"/>
    </xf>
    <xf numFmtId="38" fontId="8" fillId="3" borderId="8" xfId="0" applyNumberFormat="1" applyFont="1" applyFill="1" applyBorder="1" applyAlignment="1">
      <alignment horizontal="center" vertical="center"/>
    </xf>
    <xf numFmtId="38" fontId="8" fillId="3" borderId="9" xfId="0" applyNumberFormat="1" applyFont="1" applyFill="1" applyBorder="1" applyAlignment="1">
      <alignment horizontal="center" vertical="center"/>
    </xf>
    <xf numFmtId="38" fontId="8" fillId="3" borderId="10" xfId="0" applyNumberFormat="1" applyFont="1" applyFill="1" applyBorder="1" applyAlignment="1">
      <alignment horizontal="center" vertical="center"/>
    </xf>
    <xf numFmtId="38" fontId="8" fillId="3"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14" fontId="5" fillId="18" borderId="1" xfId="0" applyNumberFormat="1" applyFont="1" applyFill="1" applyBorder="1" applyAlignment="1">
      <alignment horizontal="center" vertical="center" wrapText="1"/>
    </xf>
    <xf numFmtId="0" fontId="7" fillId="0" borderId="1" xfId="0" applyFont="1" applyBorder="1" applyAlignment="1">
      <alignment horizont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166" fontId="5"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0" xfId="0" applyFont="1" applyAlignment="1">
      <alignment horizontal="center" vertical="center" wrapText="1"/>
    </xf>
    <xf numFmtId="0" fontId="39" fillId="0" borderId="14" xfId="0" applyFont="1" applyBorder="1" applyAlignment="1">
      <alignment horizontal="center" vertical="center" wrapText="1"/>
    </xf>
    <xf numFmtId="0" fontId="40" fillId="0" borderId="1" xfId="0" applyFont="1" applyBorder="1" applyAlignment="1">
      <alignment horizontal="center" vertical="center" wrapText="1"/>
    </xf>
    <xf numFmtId="38" fontId="8" fillId="0" borderId="2" xfId="0" applyNumberFormat="1" applyFont="1" applyBorder="1" applyAlignment="1">
      <alignment horizontal="left" vertical="center" wrapText="1"/>
    </xf>
    <xf numFmtId="38" fontId="8" fillId="0" borderId="3" xfId="0" applyNumberFormat="1" applyFont="1" applyBorder="1" applyAlignment="1">
      <alignment horizontal="left" vertical="center" wrapText="1"/>
    </xf>
    <xf numFmtId="38" fontId="8" fillId="0" borderId="4" xfId="0" applyNumberFormat="1" applyFont="1" applyBorder="1" applyAlignment="1">
      <alignment horizontal="left"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40" fontId="8" fillId="5" borderId="2" xfId="0" applyNumberFormat="1" applyFont="1" applyFill="1" applyBorder="1" applyAlignment="1">
      <alignment horizontal="center" vertical="center"/>
    </xf>
    <xf numFmtId="40" fontId="8" fillId="5" borderId="3" xfId="0" applyNumberFormat="1" applyFont="1" applyFill="1" applyBorder="1" applyAlignment="1">
      <alignment horizontal="center" vertical="center"/>
    </xf>
    <xf numFmtId="40" fontId="8" fillId="5" borderId="4" xfId="0" applyNumberFormat="1" applyFont="1" applyFill="1" applyBorder="1" applyAlignment="1">
      <alignment horizontal="center" vertical="center"/>
    </xf>
    <xf numFmtId="9" fontId="7" fillId="0" borderId="18" xfId="0" applyNumberFormat="1" applyFont="1" applyFill="1" applyBorder="1" applyAlignment="1">
      <alignment horizontal="center" vertical="center" wrapText="1"/>
    </xf>
    <xf numFmtId="14" fontId="7" fillId="0" borderId="19" xfId="0" applyNumberFormat="1"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Border="1" applyAlignment="1">
      <alignment horizontal="center" vertical="center"/>
    </xf>
    <xf numFmtId="0" fontId="7" fillId="0" borderId="56" xfId="0" applyFont="1" applyBorder="1" applyAlignment="1">
      <alignment horizontal="center" vertical="center"/>
    </xf>
    <xf numFmtId="0" fontId="7" fillId="0" borderId="12" xfId="0" applyFont="1" applyBorder="1" applyAlignment="1">
      <alignment horizontal="center" vertical="center"/>
    </xf>
    <xf numFmtId="38" fontId="7" fillId="0" borderId="11" xfId="0" applyNumberFormat="1" applyFont="1" applyFill="1" applyBorder="1" applyAlignment="1">
      <alignment vertical="center" wrapText="1"/>
    </xf>
    <xf numFmtId="38" fontId="7" fillId="0" borderId="1" xfId="0" applyNumberFormat="1" applyFont="1" applyFill="1" applyBorder="1" applyAlignment="1">
      <alignment vertical="center" wrapText="1"/>
    </xf>
    <xf numFmtId="14" fontId="7" fillId="0" borderId="1" xfId="0" applyNumberFormat="1" applyFont="1" applyFill="1" applyBorder="1" applyAlignment="1">
      <alignment horizontal="center" vertical="center" wrapText="1"/>
    </xf>
    <xf numFmtId="38" fontId="7" fillId="0" borderId="11" xfId="0" applyNumberFormat="1" applyFont="1" applyFill="1" applyBorder="1" applyAlignment="1">
      <alignment horizontal="center" vertical="center" wrapText="1"/>
    </xf>
    <xf numFmtId="9" fontId="7" fillId="0" borderId="28" xfId="0" applyNumberFormat="1" applyFont="1" applyFill="1" applyBorder="1" applyAlignment="1">
      <alignment horizontal="center" vertical="center" wrapText="1"/>
    </xf>
    <xf numFmtId="14" fontId="7" fillId="0" borderId="29" xfId="0" applyNumberFormat="1" applyFont="1" applyFill="1" applyBorder="1" applyAlignment="1">
      <alignment horizontal="center" vertical="center" wrapText="1"/>
    </xf>
    <xf numFmtId="9" fontId="7" fillId="0" borderId="12" xfId="0" applyNumberFormat="1" applyFont="1" applyFill="1" applyBorder="1" applyAlignment="1">
      <alignment horizontal="center" vertical="center" wrapText="1"/>
    </xf>
    <xf numFmtId="38" fontId="7" fillId="0" borderId="18" xfId="0" applyNumberFormat="1" applyFont="1" applyFill="1" applyBorder="1" applyAlignment="1">
      <alignment horizontal="center" vertical="center" wrapText="1"/>
    </xf>
    <xf numFmtId="38" fontId="7" fillId="0" borderId="18" xfId="0" applyNumberFormat="1" applyFont="1" applyFill="1" applyBorder="1" applyAlignment="1">
      <alignment vertical="center" wrapText="1"/>
    </xf>
    <xf numFmtId="49" fontId="5" fillId="0" borderId="2"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0" fontId="8" fillId="8" borderId="8" xfId="2" applyFont="1" applyFill="1" applyBorder="1" applyAlignment="1">
      <alignment horizontal="left" vertical="center"/>
    </xf>
    <xf numFmtId="0" fontId="8" fillId="8" borderId="9" xfId="2" applyFont="1" applyFill="1" applyBorder="1" applyAlignment="1">
      <alignment horizontal="left" vertical="center"/>
    </xf>
    <xf numFmtId="0" fontId="8" fillId="8" borderId="10" xfId="2" applyFont="1" applyFill="1" applyBorder="1" applyAlignment="1">
      <alignment horizontal="left" vertical="center"/>
    </xf>
    <xf numFmtId="0" fontId="8" fillId="0" borderId="3" xfId="2" applyFont="1" applyBorder="1" applyAlignment="1">
      <alignment horizontal="center" vertical="center"/>
    </xf>
    <xf numFmtId="38" fontId="11" fillId="0" borderId="2" xfId="0" applyNumberFormat="1" applyFont="1" applyBorder="1" applyAlignment="1">
      <alignment vertical="center" wrapText="1"/>
    </xf>
    <xf numFmtId="38" fontId="11" fillId="0" borderId="3" xfId="0" applyNumberFormat="1" applyFont="1" applyBorder="1" applyAlignment="1">
      <alignment vertical="center" wrapText="1"/>
    </xf>
    <xf numFmtId="38" fontId="11" fillId="0" borderId="4" xfId="0" applyNumberFormat="1" applyFont="1" applyBorder="1" applyAlignment="1">
      <alignment vertical="center" wrapText="1"/>
    </xf>
    <xf numFmtId="38" fontId="7" fillId="0" borderId="2" xfId="0" applyNumberFormat="1" applyFont="1" applyBorder="1" applyAlignment="1">
      <alignment horizontal="center" vertical="center" wrapText="1"/>
    </xf>
    <xf numFmtId="38" fontId="7" fillId="0" borderId="3" xfId="0" applyNumberFormat="1" applyFont="1" applyBorder="1" applyAlignment="1">
      <alignment horizontal="center" vertical="center" wrapText="1"/>
    </xf>
    <xf numFmtId="38" fontId="7" fillId="0" borderId="4" xfId="0" applyNumberFormat="1" applyFont="1" applyBorder="1" applyAlignment="1">
      <alignment horizontal="center" vertical="center" wrapText="1"/>
    </xf>
    <xf numFmtId="49" fontId="7" fillId="0" borderId="1" xfId="0" applyNumberFormat="1" applyFont="1" applyFill="1" applyBorder="1" applyAlignment="1">
      <alignment horizontal="left" vertical="center" wrapText="1"/>
    </xf>
    <xf numFmtId="9" fontId="7" fillId="0" borderId="19" xfId="0" applyNumberFormat="1" applyFont="1" applyFill="1" applyBorder="1" applyAlignment="1">
      <alignment horizontal="center" vertical="center" wrapText="1"/>
    </xf>
    <xf numFmtId="38" fontId="7" fillId="0" borderId="28" xfId="0" applyNumberFormat="1" applyFont="1" applyFill="1" applyBorder="1" applyAlignment="1">
      <alignment horizontal="center" vertical="center" wrapText="1"/>
    </xf>
    <xf numFmtId="38" fontId="7" fillId="0" borderId="28" xfId="0" applyNumberFormat="1" applyFont="1" applyFill="1" applyBorder="1" applyAlignment="1">
      <alignment vertical="center" wrapText="1"/>
    </xf>
    <xf numFmtId="0" fontId="7" fillId="0" borderId="28" xfId="0" applyFont="1" applyFill="1" applyBorder="1" applyAlignment="1">
      <alignment horizontal="center" vertical="center" wrapText="1"/>
    </xf>
    <xf numFmtId="38" fontId="7" fillId="0" borderId="28" xfId="0" applyNumberFormat="1" applyFont="1" applyFill="1" applyBorder="1" applyAlignment="1">
      <alignment horizontal="left" vertical="center" wrapText="1"/>
    </xf>
    <xf numFmtId="38" fontId="5" fillId="6" borderId="1" xfId="0" applyNumberFormat="1" applyFont="1" applyFill="1" applyBorder="1" applyAlignment="1">
      <alignment vertical="center" wrapText="1"/>
    </xf>
    <xf numFmtId="38" fontId="7" fillId="6" borderId="2" xfId="0" applyNumberFormat="1" applyFont="1" applyFill="1" applyBorder="1" applyAlignment="1">
      <alignment horizontal="center" vertical="center" wrapText="1"/>
    </xf>
    <xf numFmtId="38" fontId="7" fillId="6" borderId="3" xfId="0" applyNumberFormat="1" applyFont="1" applyFill="1" applyBorder="1" applyAlignment="1">
      <alignment horizontal="center" vertical="center" wrapText="1"/>
    </xf>
    <xf numFmtId="38" fontId="7" fillId="6" borderId="4" xfId="0" applyNumberFormat="1" applyFont="1" applyFill="1" applyBorder="1" applyAlignment="1">
      <alignment horizontal="center" vertical="center" wrapText="1"/>
    </xf>
    <xf numFmtId="10" fontId="7" fillId="0" borderId="3" xfId="1" applyNumberFormat="1" applyFont="1" applyBorder="1" applyAlignment="1">
      <alignment horizontal="center" vertical="center" wrapText="1"/>
    </xf>
    <xf numFmtId="0" fontId="8" fillId="9" borderId="2"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4" xfId="0" applyFont="1" applyFill="1" applyBorder="1" applyAlignment="1">
      <alignment horizontal="center" vertical="center" wrapText="1"/>
    </xf>
    <xf numFmtId="2" fontId="5" fillId="0" borderId="2" xfId="1" applyNumberFormat="1" applyFont="1" applyBorder="1" applyAlignment="1">
      <alignment horizontal="center" vertical="center" wrapText="1"/>
    </xf>
    <xf numFmtId="2" fontId="5" fillId="0" borderId="4" xfId="1" applyNumberFormat="1" applyFont="1" applyBorder="1" applyAlignment="1">
      <alignment horizontal="center" vertical="center" wrapText="1"/>
    </xf>
    <xf numFmtId="1" fontId="6" fillId="0" borderId="2" xfId="1" applyNumberFormat="1" applyFont="1" applyBorder="1" applyAlignment="1">
      <alignment horizontal="center" vertical="center" wrapText="1"/>
    </xf>
    <xf numFmtId="1" fontId="6" fillId="0" borderId="4" xfId="1" applyNumberFormat="1" applyFont="1" applyBorder="1" applyAlignment="1">
      <alignment horizontal="center" vertical="center" wrapText="1"/>
    </xf>
    <xf numFmtId="2" fontId="5" fillId="0" borderId="5" xfId="1" applyNumberFormat="1" applyFont="1" applyBorder="1" applyAlignment="1">
      <alignment horizontal="center" vertical="center" wrapText="1"/>
    </xf>
    <xf numFmtId="2" fontId="5" fillId="0" borderId="7" xfId="1" applyNumberFormat="1" applyFont="1" applyBorder="1" applyAlignment="1">
      <alignment horizontal="center" vertical="center" wrapText="1"/>
    </xf>
    <xf numFmtId="2" fontId="5" fillId="0" borderId="13" xfId="1" applyNumberFormat="1" applyFont="1" applyBorder="1" applyAlignment="1">
      <alignment horizontal="center" vertical="center" wrapText="1"/>
    </xf>
    <xf numFmtId="2" fontId="5" fillId="0" borderId="14" xfId="1" applyNumberFormat="1" applyFont="1" applyBorder="1" applyAlignment="1">
      <alignment horizontal="center" vertical="center" wrapText="1"/>
    </xf>
    <xf numFmtId="2" fontId="5" fillId="0" borderId="8" xfId="1" applyNumberFormat="1" applyFont="1" applyBorder="1" applyAlignment="1">
      <alignment horizontal="center" vertical="center" wrapText="1"/>
    </xf>
    <xf numFmtId="2" fontId="5" fillId="0" borderId="10" xfId="1" applyNumberFormat="1" applyFont="1" applyBorder="1" applyAlignment="1">
      <alignment horizontal="center" vertical="center" wrapText="1"/>
    </xf>
    <xf numFmtId="1" fontId="5" fillId="0" borderId="11" xfId="0" applyNumberFormat="1" applyFont="1" applyBorder="1" applyAlignment="1">
      <alignment horizontal="center" vertical="center"/>
    </xf>
    <xf numFmtId="1" fontId="5" fillId="0" borderId="56" xfId="0" applyNumberFormat="1" applyFont="1" applyBorder="1" applyAlignment="1">
      <alignment horizontal="center" vertical="center"/>
    </xf>
    <xf numFmtId="1" fontId="5" fillId="0" borderId="12" xfId="0" applyNumberFormat="1" applyFont="1" applyBorder="1" applyAlignment="1">
      <alignment horizontal="center" vertical="center"/>
    </xf>
    <xf numFmtId="0" fontId="5" fillId="0" borderId="5" xfId="0" applyFont="1" applyBorder="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3" xfId="0" applyFont="1" applyBorder="1" applyAlignment="1">
      <alignment horizontal="center" wrapText="1"/>
    </xf>
    <xf numFmtId="0" fontId="5" fillId="0" borderId="0" xfId="0" applyFont="1" applyAlignment="1">
      <alignment horizontal="center" wrapText="1"/>
    </xf>
    <xf numFmtId="0" fontId="5" fillId="0" borderId="14" xfId="0" applyFont="1" applyBorder="1" applyAlignment="1">
      <alignment horizontal="center" wrapText="1"/>
    </xf>
    <xf numFmtId="0" fontId="5" fillId="0" borderId="8" xfId="0" applyFont="1" applyBorder="1" applyAlignment="1">
      <alignment horizontal="center" wrapText="1"/>
    </xf>
    <xf numFmtId="0" fontId="5" fillId="0" borderId="9" xfId="0" applyFont="1" applyBorder="1" applyAlignment="1">
      <alignment horizontal="center" wrapText="1"/>
    </xf>
    <xf numFmtId="0" fontId="5" fillId="0" borderId="10" xfId="0" applyFont="1" applyBorder="1" applyAlignment="1">
      <alignment horizontal="center" wrapText="1"/>
    </xf>
    <xf numFmtId="0" fontId="51" fillId="0" borderId="1"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0" fontId="7" fillId="0" borderId="27" xfId="0" applyFont="1" applyBorder="1" applyAlignment="1">
      <alignment horizontal="left" vertical="center" wrapText="1"/>
    </xf>
    <xf numFmtId="0" fontId="43" fillId="0" borderId="17" xfId="15" applyFont="1" applyBorder="1" applyAlignment="1">
      <alignment horizontal="center" vertical="center"/>
    </xf>
    <xf numFmtId="0" fontId="43" fillId="0" borderId="15" xfId="15" applyFont="1" applyBorder="1" applyAlignment="1">
      <alignment horizontal="center" vertical="center"/>
    </xf>
    <xf numFmtId="0" fontId="43" fillId="0" borderId="16" xfId="15" applyFont="1" applyBorder="1" applyAlignment="1">
      <alignment horizontal="center" vertical="center"/>
    </xf>
    <xf numFmtId="0" fontId="43" fillId="0" borderId="43" xfId="15" applyFont="1" applyBorder="1" applyAlignment="1">
      <alignment horizontal="center" vertical="center"/>
    </xf>
    <xf numFmtId="0" fontId="43" fillId="0" borderId="9" xfId="15" applyFont="1" applyBorder="1" applyAlignment="1">
      <alignment horizontal="center" vertical="center"/>
    </xf>
    <xf numFmtId="0" fontId="43" fillId="0" borderId="32" xfId="15" applyFont="1" applyBorder="1" applyAlignment="1">
      <alignment horizontal="center" vertical="center"/>
    </xf>
    <xf numFmtId="0" fontId="6" fillId="0" borderId="41" xfId="0" applyFont="1" applyBorder="1" applyAlignment="1">
      <alignment horizontal="center"/>
    </xf>
    <xf numFmtId="0" fontId="6" fillId="0" borderId="42" xfId="0" applyFont="1" applyBorder="1" applyAlignment="1">
      <alignment horizontal="center"/>
    </xf>
    <xf numFmtId="0" fontId="12" fillId="0" borderId="31" xfId="0" applyFont="1" applyBorder="1" applyAlignment="1">
      <alignment horizontal="center"/>
    </xf>
    <xf numFmtId="0" fontId="12" fillId="0" borderId="15" xfId="0" applyFont="1" applyBorder="1" applyAlignment="1">
      <alignment horizontal="center"/>
    </xf>
    <xf numFmtId="0" fontId="12" fillId="0" borderId="64" xfId="0" applyFont="1" applyBorder="1" applyAlignment="1">
      <alignment horizontal="center"/>
    </xf>
    <xf numFmtId="0" fontId="6" fillId="0" borderId="64" xfId="0" applyFont="1" applyBorder="1" applyAlignment="1">
      <alignment horizontal="center"/>
    </xf>
    <xf numFmtId="0" fontId="6" fillId="0" borderId="14" xfId="0" applyFont="1" applyBorder="1" applyAlignment="1">
      <alignment horizontal="center"/>
    </xf>
    <xf numFmtId="0" fontId="12" fillId="0" borderId="13" xfId="0" applyFont="1" applyBorder="1" applyAlignment="1">
      <alignment horizontal="center"/>
    </xf>
    <xf numFmtId="0" fontId="12" fillId="0" borderId="0" xfId="0" applyFont="1" applyAlignment="1">
      <alignment horizontal="center"/>
    </xf>
    <xf numFmtId="0" fontId="12" fillId="0" borderId="14" xfId="0" applyFont="1" applyBorder="1" applyAlignment="1">
      <alignment horizontal="center"/>
    </xf>
    <xf numFmtId="0" fontId="44" fillId="0" borderId="44" xfId="15" applyFont="1" applyBorder="1" applyAlignment="1">
      <alignment horizontal="center" vertical="center"/>
    </xf>
    <xf numFmtId="0" fontId="44" fillId="0" borderId="6" xfId="15" applyFont="1" applyBorder="1" applyAlignment="1">
      <alignment horizontal="center" vertical="center"/>
    </xf>
    <xf numFmtId="0" fontId="44" fillId="0" borderId="7" xfId="15" applyFont="1" applyBorder="1" applyAlignment="1">
      <alignment horizontal="center" vertical="center"/>
    </xf>
    <xf numFmtId="0" fontId="44" fillId="0" borderId="43" xfId="15" applyFont="1" applyBorder="1" applyAlignment="1">
      <alignment horizontal="center" vertical="center"/>
    </xf>
    <xf numFmtId="0" fontId="44" fillId="0" borderId="9" xfId="15" applyFont="1" applyBorder="1" applyAlignment="1">
      <alignment horizontal="center" vertical="center"/>
    </xf>
    <xf numFmtId="0" fontId="44" fillId="0" borderId="10" xfId="15" applyFont="1" applyBorder="1" applyAlignment="1">
      <alignment horizontal="center" vertic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45" fillId="0" borderId="44" xfId="15" applyFont="1" applyBorder="1" applyAlignment="1">
      <alignment horizontal="center" vertical="center"/>
    </xf>
    <xf numFmtId="0" fontId="45" fillId="0" borderId="7" xfId="15" applyFont="1" applyBorder="1" applyAlignment="1">
      <alignment horizontal="center" vertical="center"/>
    </xf>
    <xf numFmtId="0" fontId="45" fillId="0" borderId="43" xfId="15" applyFont="1" applyBorder="1" applyAlignment="1">
      <alignment horizontal="center" vertical="center"/>
    </xf>
    <xf numFmtId="0" fontId="45" fillId="0" borderId="10" xfId="15" applyFont="1" applyBorder="1" applyAlignment="1">
      <alignment horizontal="center" vertical="center"/>
    </xf>
    <xf numFmtId="173" fontId="45" fillId="0" borderId="11" xfId="15" applyNumberFormat="1" applyFont="1" applyBorder="1" applyAlignment="1">
      <alignment horizontal="center" vertical="center"/>
    </xf>
    <xf numFmtId="173" fontId="45" fillId="0" borderId="12" xfId="15" applyNumberFormat="1" applyFont="1" applyBorder="1" applyAlignment="1">
      <alignment horizontal="center" vertical="center"/>
    </xf>
    <xf numFmtId="0" fontId="45" fillId="0" borderId="11" xfId="15" applyFont="1" applyBorder="1" applyAlignment="1">
      <alignment horizontal="center" vertical="center"/>
    </xf>
    <xf numFmtId="0" fontId="45" fillId="0" borderId="12" xfId="15" applyFont="1" applyBorder="1" applyAlignment="1">
      <alignment horizontal="center" vertical="center"/>
    </xf>
    <xf numFmtId="0" fontId="45" fillId="0" borderId="5" xfId="15" applyFont="1" applyBorder="1" applyAlignment="1">
      <alignment horizontal="center" vertical="center"/>
    </xf>
    <xf numFmtId="0" fontId="45" fillId="0" borderId="57" xfId="15" applyFont="1" applyBorder="1" applyAlignment="1">
      <alignment horizontal="center" vertical="center"/>
    </xf>
    <xf numFmtId="0" fontId="45" fillId="0" borderId="8" xfId="15" applyFont="1" applyBorder="1" applyAlignment="1">
      <alignment horizontal="center" vertical="center"/>
    </xf>
    <xf numFmtId="0" fontId="45" fillId="0" borderId="32" xfId="15" applyFont="1" applyBorder="1" applyAlignment="1">
      <alignment horizontal="center" vertical="center"/>
    </xf>
    <xf numFmtId="0" fontId="12" fillId="0" borderId="38" xfId="0" applyFont="1" applyBorder="1" applyAlignment="1">
      <alignment horizontal="center" vertical="center"/>
    </xf>
    <xf numFmtId="0" fontId="12" fillId="0" borderId="28" xfId="0" applyFont="1" applyBorder="1" applyAlignment="1">
      <alignment horizontal="center" vertical="center"/>
    </xf>
    <xf numFmtId="1" fontId="12" fillId="0" borderId="28" xfId="0" applyNumberFormat="1" applyFont="1" applyBorder="1" applyAlignment="1">
      <alignment horizontal="center" vertical="center"/>
    </xf>
    <xf numFmtId="1" fontId="12" fillId="0" borderId="36" xfId="0" applyNumberFormat="1" applyFont="1" applyBorder="1" applyAlignment="1">
      <alignment horizontal="center" vertical="center"/>
    </xf>
    <xf numFmtId="1" fontId="12" fillId="0" borderId="37" xfId="0" applyNumberFormat="1" applyFont="1" applyBorder="1" applyAlignment="1">
      <alignment horizontal="center" vertical="center"/>
    </xf>
    <xf numFmtId="0" fontId="45" fillId="0" borderId="61" xfId="15" applyFont="1" applyBorder="1" applyAlignment="1">
      <alignment horizontal="center" vertical="center"/>
    </xf>
    <xf numFmtId="0" fontId="45" fillId="0" borderId="3" xfId="15" applyFont="1" applyBorder="1" applyAlignment="1">
      <alignment horizontal="center" vertical="center"/>
    </xf>
    <xf numFmtId="0" fontId="45" fillId="0" borderId="6" xfId="15" applyFont="1" applyBorder="1" applyAlignment="1">
      <alignment horizontal="center" vertical="center"/>
    </xf>
    <xf numFmtId="0" fontId="12" fillId="0" borderId="44" xfId="0" applyFont="1" applyBorder="1" applyAlignment="1">
      <alignment horizontal="center" vertical="center"/>
    </xf>
    <xf numFmtId="0" fontId="12" fillId="0" borderId="7" xfId="0" applyFont="1" applyBorder="1" applyAlignment="1">
      <alignment horizontal="center" vertical="center"/>
    </xf>
    <xf numFmtId="0" fontId="12" fillId="0" borderId="43" xfId="0" applyFont="1" applyBorder="1" applyAlignment="1">
      <alignment horizontal="center" vertical="center"/>
    </xf>
    <xf numFmtId="0" fontId="12" fillId="0" borderId="10" xfId="0" applyFont="1" applyBorder="1" applyAlignment="1">
      <alignment horizontal="center" vertical="center"/>
    </xf>
    <xf numFmtId="1" fontId="12" fillId="0" borderId="5" xfId="0" applyNumberFormat="1" applyFont="1" applyBorder="1" applyAlignment="1">
      <alignment horizontal="center" vertical="center"/>
    </xf>
    <xf numFmtId="1" fontId="12" fillId="0" borderId="7"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wrapText="1"/>
    </xf>
    <xf numFmtId="1" fontId="12" fillId="0" borderId="12" xfId="0" applyNumberFormat="1" applyFont="1" applyBorder="1" applyAlignment="1">
      <alignment horizontal="center"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46" fillId="0" borderId="24" xfId="15" applyFont="1" applyBorder="1" applyAlignment="1">
      <alignment horizontal="center" vertical="center"/>
    </xf>
    <xf numFmtId="0" fontId="46" fillId="0" borderId="25" xfId="15"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47" fillId="0" borderId="35" xfId="15" applyFont="1" applyBorder="1" applyAlignment="1">
      <alignment horizontal="left" vertical="center" wrapText="1"/>
    </xf>
    <xf numFmtId="0" fontId="47" fillId="0" borderId="42" xfId="15" applyFont="1" applyBorder="1" applyAlignment="1">
      <alignment horizontal="left" vertical="center" wrapText="1"/>
    </xf>
    <xf numFmtId="0" fontId="47" fillId="0" borderId="52" xfId="15" applyFont="1" applyBorder="1" applyAlignment="1">
      <alignment horizontal="left" vertical="center" wrapText="1"/>
    </xf>
    <xf numFmtId="0" fontId="12" fillId="0" borderId="62" xfId="0" applyFont="1" applyBorder="1" applyAlignment="1">
      <alignment horizontal="center" vertical="center"/>
    </xf>
    <xf numFmtId="0" fontId="12" fillId="0" borderId="60" xfId="0" applyFont="1" applyBorder="1" applyAlignment="1">
      <alignment horizontal="center" vertical="center"/>
    </xf>
    <xf numFmtId="0" fontId="12" fillId="0" borderId="34" xfId="0" applyFont="1" applyBorder="1" applyAlignment="1">
      <alignment horizontal="center" vertical="center"/>
    </xf>
    <xf numFmtId="0" fontId="12" fillId="0" borderId="18" xfId="0" applyFont="1" applyBorder="1" applyAlignment="1">
      <alignment horizontal="center" vertical="center"/>
    </xf>
    <xf numFmtId="1" fontId="12" fillId="0" borderId="18" xfId="0" applyNumberFormat="1" applyFont="1" applyBorder="1" applyAlignment="1">
      <alignment horizontal="center" vertical="center"/>
    </xf>
    <xf numFmtId="1" fontId="12" fillId="0" borderId="47" xfId="0" applyNumberFormat="1" applyFont="1" applyBorder="1" applyAlignment="1">
      <alignment horizontal="center" vertical="center"/>
    </xf>
    <xf numFmtId="1" fontId="12" fillId="0" borderId="48" xfId="0" applyNumberFormat="1" applyFont="1" applyBorder="1" applyAlignment="1">
      <alignment horizontal="center" vertical="center"/>
    </xf>
    <xf numFmtId="0" fontId="12" fillId="0" borderId="31"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2" xfId="0" applyFont="1" applyBorder="1" applyAlignment="1">
      <alignment horizontal="center" vertical="center"/>
    </xf>
    <xf numFmtId="0" fontId="12" fillId="0" borderId="26" xfId="0" applyFont="1" applyBorder="1" applyAlignment="1">
      <alignment horizontal="center" vertical="center"/>
    </xf>
    <xf numFmtId="0" fontId="12" fillId="0" borderId="36" xfId="0" applyFont="1" applyBorder="1" applyAlignment="1">
      <alignment horizontal="center" vertical="center"/>
    </xf>
    <xf numFmtId="0" fontId="12" fillId="0" borderId="53" xfId="0" applyFont="1" applyBorder="1" applyAlignment="1">
      <alignment horizontal="center" vertical="center"/>
    </xf>
    <xf numFmtId="0" fontId="19" fillId="0" borderId="54" xfId="0" applyFont="1" applyBorder="1" applyAlignment="1">
      <alignment horizontal="left" vertical="center" wrapText="1"/>
    </xf>
    <xf numFmtId="0" fontId="19" fillId="0" borderId="55" xfId="0" applyFont="1" applyBorder="1" applyAlignment="1">
      <alignment horizontal="left" vertical="center" wrapText="1"/>
    </xf>
    <xf numFmtId="0" fontId="19" fillId="0" borderId="2" xfId="0" applyFont="1" applyBorder="1" applyAlignment="1">
      <alignment horizontal="left" vertical="center" wrapText="1"/>
    </xf>
    <xf numFmtId="0" fontId="19" fillId="0" borderId="26" xfId="0" applyFont="1" applyBorder="1" applyAlignment="1">
      <alignment horizontal="left" vertical="center" wrapText="1"/>
    </xf>
    <xf numFmtId="0" fontId="19" fillId="0" borderId="51" xfId="0" applyFont="1" applyBorder="1" applyAlignment="1">
      <alignment horizontal="left" vertical="center" wrapText="1"/>
    </xf>
    <xf numFmtId="0" fontId="19" fillId="0" borderId="20" xfId="0" applyFont="1" applyBorder="1" applyAlignment="1">
      <alignment horizontal="left" vertical="center" wrapText="1"/>
    </xf>
    <xf numFmtId="0" fontId="19" fillId="0" borderId="50" xfId="0" applyFont="1" applyBorder="1" applyAlignment="1">
      <alignment horizontal="left" vertical="center" wrapText="1"/>
    </xf>
    <xf numFmtId="0" fontId="19" fillId="0" borderId="2" xfId="0" applyFont="1" applyBorder="1" applyAlignment="1">
      <alignment horizontal="center" vertical="center"/>
    </xf>
    <xf numFmtId="0" fontId="19" fillId="0" borderId="26" xfId="0" applyFont="1" applyBorder="1" applyAlignment="1">
      <alignment horizontal="center" vertical="center"/>
    </xf>
    <xf numFmtId="0" fontId="12" fillId="0" borderId="2" xfId="0" applyFont="1" applyBorder="1" applyAlignment="1">
      <alignment horizontal="center" vertical="center" wrapText="1"/>
    </xf>
    <xf numFmtId="0" fontId="12" fillId="0" borderId="26" xfId="0" applyFont="1" applyBorder="1" applyAlignment="1">
      <alignment horizontal="center" vertical="center" wrapText="1"/>
    </xf>
    <xf numFmtId="0" fontId="47" fillId="0" borderId="49" xfId="15" applyFont="1" applyBorder="1" applyAlignment="1">
      <alignment horizontal="left" vertical="center" wrapText="1"/>
    </xf>
    <xf numFmtId="0" fontId="19" fillId="0" borderId="30" xfId="0" applyFont="1" applyBorder="1" applyAlignment="1">
      <alignment horizontal="left" vertical="center" wrapText="1"/>
    </xf>
    <xf numFmtId="0" fontId="19" fillId="0" borderId="0" xfId="0" applyFont="1" applyAlignment="1">
      <alignment horizontal="left" vertical="top"/>
    </xf>
    <xf numFmtId="0" fontId="19" fillId="0" borderId="2" xfId="0" applyFont="1" applyBorder="1" applyAlignment="1">
      <alignment horizontal="center" vertical="center" wrapText="1"/>
    </xf>
    <xf numFmtId="0" fontId="19" fillId="0" borderId="26" xfId="0" applyFont="1" applyBorder="1" applyAlignment="1">
      <alignment horizontal="center" vertical="center" wrapText="1"/>
    </xf>
    <xf numFmtId="0" fontId="8" fillId="2" borderId="2" xfId="2" applyFont="1" applyFill="1" applyBorder="1" applyAlignment="1">
      <alignment horizontal="left" vertical="center"/>
    </xf>
    <xf numFmtId="0" fontId="8" fillId="2" borderId="3" xfId="2" applyFont="1" applyFill="1" applyBorder="1" applyAlignment="1">
      <alignment horizontal="left" vertical="center"/>
    </xf>
    <xf numFmtId="0" fontId="8" fillId="2" borderId="4" xfId="2" applyFont="1" applyFill="1" applyBorder="1" applyAlignment="1">
      <alignment horizontal="left" vertical="center"/>
    </xf>
    <xf numFmtId="0" fontId="8" fillId="2" borderId="2" xfId="2" applyFont="1" applyFill="1" applyBorder="1" applyAlignment="1">
      <alignment horizontal="center" vertical="center"/>
    </xf>
    <xf numFmtId="0" fontId="8" fillId="2" borderId="3" xfId="2" applyFont="1" applyFill="1" applyBorder="1" applyAlignment="1">
      <alignment horizontal="center" vertical="center"/>
    </xf>
    <xf numFmtId="0" fontId="8" fillId="2" borderId="4" xfId="2" applyFont="1" applyFill="1" applyBorder="1" applyAlignment="1">
      <alignment horizontal="center" vertical="center"/>
    </xf>
    <xf numFmtId="0" fontId="8" fillId="3" borderId="1" xfId="2" applyFont="1" applyFill="1" applyBorder="1" applyAlignment="1">
      <alignment horizontal="center" vertical="center"/>
    </xf>
    <xf numFmtId="38" fontId="8" fillId="3" borderId="1" xfId="2" applyNumberFormat="1" applyFont="1" applyFill="1" applyBorder="1" applyAlignment="1">
      <alignment horizontal="center" vertical="center"/>
    </xf>
    <xf numFmtId="38" fontId="8" fillId="3" borderId="11" xfId="2" applyNumberFormat="1" applyFont="1" applyFill="1" applyBorder="1" applyAlignment="1">
      <alignment horizontal="center" vertical="center"/>
    </xf>
    <xf numFmtId="38" fontId="8" fillId="3" borderId="12" xfId="2" applyNumberFormat="1" applyFont="1" applyFill="1" applyBorder="1" applyAlignment="1">
      <alignment horizontal="center" vertical="center"/>
    </xf>
    <xf numFmtId="0" fontId="8" fillId="14" borderId="1" xfId="2" applyFont="1" applyFill="1" applyBorder="1" applyAlignment="1">
      <alignment horizontal="center" vertical="center"/>
    </xf>
    <xf numFmtId="0" fontId="8" fillId="14" borderId="2" xfId="2" applyFont="1" applyFill="1" applyBorder="1" applyAlignment="1">
      <alignment horizontal="center" vertical="center"/>
    </xf>
    <xf numFmtId="0" fontId="8" fillId="14" borderId="4" xfId="2" applyFont="1" applyFill="1" applyBorder="1" applyAlignment="1">
      <alignment horizontal="center" vertical="center"/>
    </xf>
    <xf numFmtId="0" fontId="8" fillId="14" borderId="3" xfId="2" applyFont="1" applyFill="1" applyBorder="1" applyAlignment="1">
      <alignment horizontal="center" vertical="center"/>
    </xf>
    <xf numFmtId="0" fontId="8" fillId="14" borderId="5" xfId="2" applyFont="1" applyFill="1" applyBorder="1" applyAlignment="1">
      <alignment horizontal="center" vertical="center"/>
    </xf>
    <xf numFmtId="0" fontId="8" fillId="14" borderId="6" xfId="2" applyFont="1" applyFill="1" applyBorder="1" applyAlignment="1">
      <alignment horizontal="center" vertical="center"/>
    </xf>
    <xf numFmtId="0" fontId="8" fillId="14" borderId="7" xfId="2" applyFont="1" applyFill="1" applyBorder="1" applyAlignment="1">
      <alignment horizontal="center" vertical="center"/>
    </xf>
    <xf numFmtId="0" fontId="8" fillId="14" borderId="8" xfId="2" applyFont="1" applyFill="1" applyBorder="1" applyAlignment="1">
      <alignment horizontal="center" vertical="center"/>
    </xf>
    <xf numFmtId="0" fontId="8" fillId="14" borderId="9" xfId="2" applyFont="1" applyFill="1" applyBorder="1" applyAlignment="1">
      <alignment horizontal="center" vertical="center"/>
    </xf>
    <xf numFmtId="0" fontId="8" fillId="14" borderId="10" xfId="2" applyFont="1" applyFill="1" applyBorder="1" applyAlignment="1">
      <alignment horizontal="center" vertical="center"/>
    </xf>
    <xf numFmtId="38" fontId="7" fillId="0" borderId="2" xfId="2" applyNumberFormat="1" applyFont="1" applyBorder="1" applyAlignment="1">
      <alignment horizontal="center" vertical="center" wrapText="1"/>
    </xf>
    <xf numFmtId="38" fontId="7" fillId="0" borderId="4" xfId="2" applyNumberFormat="1" applyFont="1" applyBorder="1" applyAlignment="1">
      <alignment horizontal="center" vertical="center" wrapText="1"/>
    </xf>
    <xf numFmtId="169" fontId="7" fillId="0" borderId="1" xfId="5" applyNumberFormat="1" applyFont="1" applyBorder="1" applyAlignment="1">
      <alignment horizontal="center" vertical="center" wrapText="1"/>
    </xf>
    <xf numFmtId="15" fontId="7" fillId="0" borderId="1" xfId="2" applyNumberFormat="1" applyFont="1" applyBorder="1" applyAlignment="1">
      <alignment horizontal="center" vertical="center" wrapText="1"/>
    </xf>
    <xf numFmtId="164" fontId="0" fillId="0" borderId="5" xfId="11" applyFont="1" applyBorder="1" applyAlignment="1">
      <alignment horizontal="center"/>
    </xf>
    <xf numFmtId="164" fontId="0" fillId="0" borderId="7" xfId="11" applyFont="1" applyBorder="1" applyAlignment="1">
      <alignment horizontal="center"/>
    </xf>
    <xf numFmtId="38" fontId="8" fillId="3" borderId="1" xfId="2" applyNumberFormat="1" applyFont="1" applyFill="1" applyBorder="1" applyAlignment="1">
      <alignment horizontal="center" vertical="center" wrapText="1"/>
    </xf>
    <xf numFmtId="38" fontId="8" fillId="3" borderId="2" xfId="2" applyNumberFormat="1" applyFont="1" applyFill="1" applyBorder="1" applyAlignment="1">
      <alignment horizontal="center" vertical="center" wrapText="1"/>
    </xf>
    <xf numFmtId="38" fontId="8" fillId="3" borderId="4" xfId="2" applyNumberFormat="1" applyFont="1" applyFill="1" applyBorder="1" applyAlignment="1">
      <alignment horizontal="center" vertical="center" wrapText="1"/>
    </xf>
    <xf numFmtId="15" fontId="5" fillId="0" borderId="1" xfId="0" applyNumberFormat="1" applyFont="1" applyBorder="1" applyAlignment="1">
      <alignment horizontal="center" vertical="center" wrapText="1"/>
    </xf>
    <xf numFmtId="49" fontId="8" fillId="14" borderId="2" xfId="2" applyNumberFormat="1" applyFont="1" applyFill="1" applyBorder="1" applyAlignment="1">
      <alignment horizontal="justify" vertical="justify" wrapText="1"/>
    </xf>
    <xf numFmtId="49" fontId="8" fillId="14" borderId="3" xfId="2" applyNumberFormat="1" applyFont="1" applyFill="1" applyBorder="1" applyAlignment="1">
      <alignment horizontal="justify" vertical="justify" wrapText="1"/>
    </xf>
    <xf numFmtId="49" fontId="8" fillId="14" borderId="4" xfId="2" applyNumberFormat="1" applyFont="1" applyFill="1" applyBorder="1" applyAlignment="1">
      <alignment horizontal="justify" vertical="justify" wrapText="1"/>
    </xf>
    <xf numFmtId="0" fontId="8" fillId="14" borderId="2" xfId="2" applyFont="1" applyFill="1" applyBorder="1" applyAlignment="1">
      <alignment horizontal="justify" vertical="justify" wrapText="1"/>
    </xf>
    <xf numFmtId="0" fontId="8" fillId="14" borderId="3" xfId="2" applyFont="1" applyFill="1" applyBorder="1" applyAlignment="1">
      <alignment horizontal="justify" vertical="justify" wrapText="1"/>
    </xf>
    <xf numFmtId="0" fontId="8" fillId="14" borderId="4" xfId="2" applyFont="1" applyFill="1" applyBorder="1" applyAlignment="1">
      <alignment horizontal="justify" vertical="justify" wrapText="1"/>
    </xf>
    <xf numFmtId="0" fontId="7" fillId="15" borderId="1" xfId="2" applyFont="1" applyFill="1" applyBorder="1" applyAlignment="1">
      <alignment horizontal="center" vertical="center" wrapText="1"/>
    </xf>
    <xf numFmtId="169" fontId="7" fillId="0" borderId="1" xfId="5" applyNumberFormat="1" applyFont="1" applyBorder="1" applyAlignment="1">
      <alignment horizontal="right" vertical="center" wrapText="1"/>
    </xf>
    <xf numFmtId="169" fontId="7" fillId="0" borderId="2" xfId="5" applyNumberFormat="1" applyFont="1" applyBorder="1" applyAlignment="1">
      <alignment horizontal="right" vertical="center" wrapText="1"/>
    </xf>
    <xf numFmtId="169" fontId="7" fillId="0" borderId="4" xfId="5" applyNumberFormat="1" applyFont="1" applyBorder="1" applyAlignment="1">
      <alignment horizontal="right" vertical="center" wrapText="1"/>
    </xf>
    <xf numFmtId="0" fontId="7" fillId="15" borderId="2" xfId="2" applyFont="1" applyFill="1" applyBorder="1" applyAlignment="1">
      <alignment horizontal="center" vertical="center" wrapText="1"/>
    </xf>
    <xf numFmtId="0" fontId="7" fillId="15" borderId="4" xfId="2" applyFont="1" applyFill="1" applyBorder="1" applyAlignment="1">
      <alignment horizontal="center" vertical="center" wrapText="1"/>
    </xf>
    <xf numFmtId="38" fontId="7" fillId="15" borderId="2" xfId="2" applyNumberFormat="1" applyFont="1" applyFill="1" applyBorder="1" applyAlignment="1">
      <alignment horizontal="center" vertical="center" wrapText="1"/>
    </xf>
    <xf numFmtId="38" fontId="7" fillId="15" borderId="4" xfId="2" applyNumberFormat="1" applyFont="1" applyFill="1" applyBorder="1" applyAlignment="1">
      <alignment horizontal="center" vertical="center" wrapText="1"/>
    </xf>
    <xf numFmtId="169" fontId="7" fillId="15" borderId="1" xfId="5" applyNumberFormat="1" applyFont="1" applyFill="1" applyBorder="1" applyAlignment="1">
      <alignment horizontal="center" vertical="center" wrapText="1"/>
    </xf>
    <xf numFmtId="15" fontId="7" fillId="15" borderId="1" xfId="2" applyNumberFormat="1" applyFont="1" applyFill="1" applyBorder="1" applyAlignment="1">
      <alignment horizontal="center" vertical="center" wrapText="1"/>
    </xf>
    <xf numFmtId="15" fontId="5" fillId="15" borderId="1" xfId="0" applyNumberFormat="1" applyFont="1" applyFill="1" applyBorder="1" applyAlignment="1">
      <alignment horizontal="center" vertical="center" wrapText="1"/>
    </xf>
    <xf numFmtId="164" fontId="0" fillId="15" borderId="5" xfId="11" applyFont="1" applyFill="1" applyBorder="1" applyAlignment="1">
      <alignment horizontal="center"/>
    </xf>
    <xf numFmtId="164" fontId="0" fillId="15" borderId="7" xfId="11" applyFont="1" applyFill="1" applyBorder="1" applyAlignment="1">
      <alignment horizontal="center"/>
    </xf>
    <xf numFmtId="169" fontId="7" fillId="0" borderId="2" xfId="5" applyNumberFormat="1" applyFont="1" applyBorder="1" applyAlignment="1">
      <alignment horizontal="right" wrapText="1"/>
    </xf>
    <xf numFmtId="169" fontId="7" fillId="0" borderId="3" xfId="5" applyNumberFormat="1" applyFont="1" applyBorder="1" applyAlignment="1">
      <alignment horizontal="right" wrapText="1"/>
    </xf>
    <xf numFmtId="169" fontId="7" fillId="0" borderId="4" xfId="5" applyNumberFormat="1" applyFont="1" applyBorder="1" applyAlignment="1">
      <alignment horizontal="right" wrapText="1"/>
    </xf>
    <xf numFmtId="15" fontId="7" fillId="0" borderId="1" xfId="2" applyNumberFormat="1" applyFont="1" applyBorder="1" applyAlignment="1">
      <alignment horizontal="center" vertical="center"/>
    </xf>
    <xf numFmtId="169" fontId="7" fillId="0" borderId="1" xfId="2" applyNumberFormat="1" applyFont="1" applyBorder="1" applyAlignment="1">
      <alignment horizontal="center" vertical="center" wrapText="1"/>
    </xf>
    <xf numFmtId="164" fontId="7" fillId="0" borderId="1" xfId="11" applyFont="1" applyBorder="1" applyAlignment="1">
      <alignment horizontal="center" vertical="center"/>
    </xf>
    <xf numFmtId="164" fontId="7" fillId="0" borderId="1" xfId="11" applyFont="1" applyBorder="1" applyAlignment="1">
      <alignment horizontal="center" vertical="center" wrapText="1"/>
    </xf>
    <xf numFmtId="164" fontId="8" fillId="0" borderId="1" xfId="11" applyFont="1" applyBorder="1" applyAlignment="1">
      <alignment horizontal="center" vertical="center" wrapText="1"/>
    </xf>
    <xf numFmtId="164" fontId="7" fillId="0" borderId="1" xfId="11" applyFont="1" applyBorder="1" applyAlignment="1">
      <alignment vertical="center" wrapText="1"/>
    </xf>
    <xf numFmtId="165" fontId="7" fillId="0" borderId="1" xfId="2" applyNumberFormat="1" applyFont="1" applyBorder="1" applyAlignment="1">
      <alignment horizontal="center" vertical="center" wrapText="1"/>
    </xf>
    <xf numFmtId="15" fontId="5" fillId="0" borderId="2" xfId="0" applyNumberFormat="1" applyFont="1" applyBorder="1" applyAlignment="1">
      <alignment horizontal="center" vertical="center" wrapText="1"/>
    </xf>
    <xf numFmtId="15" fontId="5" fillId="0" borderId="4" xfId="0" applyNumberFormat="1" applyFont="1" applyBorder="1" applyAlignment="1">
      <alignment horizontal="center" vertical="center" wrapText="1"/>
    </xf>
    <xf numFmtId="164" fontId="7" fillId="0" borderId="2" xfId="11" applyFont="1" applyBorder="1" applyAlignment="1">
      <alignment horizontal="center" vertical="center" wrapText="1"/>
    </xf>
    <xf numFmtId="164" fontId="7" fillId="0" borderId="3" xfId="11" applyFont="1" applyBorder="1" applyAlignment="1">
      <alignment horizontal="center" vertical="center" wrapText="1"/>
    </xf>
    <xf numFmtId="164" fontId="7" fillId="0" borderId="4" xfId="11" applyFont="1" applyBorder="1" applyAlignment="1">
      <alignment horizontal="center" vertical="center" wrapText="1"/>
    </xf>
    <xf numFmtId="172" fontId="8" fillId="0" borderId="2" xfId="11" applyNumberFormat="1" applyFont="1" applyBorder="1" applyAlignment="1">
      <alignment horizontal="right" vertical="center" wrapText="1"/>
    </xf>
    <xf numFmtId="172" fontId="8" fillId="0" borderId="4" xfId="11" applyNumberFormat="1" applyFont="1" applyBorder="1" applyAlignment="1">
      <alignment horizontal="right" vertical="center" wrapText="1"/>
    </xf>
    <xf numFmtId="172" fontId="17" fillId="0" borderId="2" xfId="11" applyNumberFormat="1" applyFont="1" applyBorder="1" applyAlignment="1">
      <alignment horizontal="right" vertical="center" wrapText="1"/>
    </xf>
    <xf numFmtId="172" fontId="17" fillId="0" borderId="3" xfId="11" applyNumberFormat="1" applyFont="1" applyBorder="1" applyAlignment="1">
      <alignment horizontal="right" vertical="center" wrapText="1"/>
    </xf>
    <xf numFmtId="169" fontId="7" fillId="0" borderId="1" xfId="5" applyNumberFormat="1" applyFont="1" applyBorder="1" applyAlignment="1">
      <alignment horizontal="right" wrapText="1"/>
    </xf>
    <xf numFmtId="0" fontId="19" fillId="0" borderId="1" xfId="0" applyFont="1" applyBorder="1" applyAlignment="1">
      <alignment horizontal="right" wrapText="1"/>
    </xf>
    <xf numFmtId="15" fontId="7" fillId="0" borderId="2" xfId="2" applyNumberFormat="1" applyFont="1" applyBorder="1" applyAlignment="1">
      <alignment horizontal="right" wrapText="1"/>
    </xf>
    <xf numFmtId="15" fontId="7" fillId="0" borderId="4" xfId="2" applyNumberFormat="1" applyFont="1" applyBorder="1" applyAlignment="1">
      <alignment horizontal="right" wrapText="1"/>
    </xf>
    <xf numFmtId="169" fontId="7" fillId="0" borderId="2" xfId="5" applyNumberFormat="1" applyFont="1" applyFill="1" applyBorder="1" applyAlignment="1">
      <alignment horizontal="right" wrapText="1"/>
    </xf>
    <xf numFmtId="169" fontId="7" fillId="0" borderId="4" xfId="5" applyNumberFormat="1" applyFont="1" applyFill="1" applyBorder="1" applyAlignment="1">
      <alignment horizontal="right" wrapText="1"/>
    </xf>
    <xf numFmtId="169" fontId="8" fillId="0" borderId="2" xfId="5" applyNumberFormat="1" applyFont="1" applyBorder="1" applyAlignment="1">
      <alignment horizontal="center" vertical="center" wrapText="1"/>
    </xf>
    <xf numFmtId="169" fontId="8" fillId="0" borderId="4" xfId="5" applyNumberFormat="1" applyFont="1" applyBorder="1" applyAlignment="1">
      <alignment horizontal="center" vertical="center" wrapText="1"/>
    </xf>
    <xf numFmtId="15" fontId="11" fillId="0" borderId="1" xfId="2" applyNumberFormat="1" applyBorder="1" applyAlignment="1">
      <alignment horizontal="right"/>
    </xf>
    <xf numFmtId="15" fontId="11" fillId="0" borderId="2" xfId="2" applyNumberFormat="1" applyBorder="1" applyAlignment="1">
      <alignment horizontal="right"/>
    </xf>
    <xf numFmtId="15" fontId="11" fillId="0" borderId="4" xfId="2" applyNumberFormat="1" applyBorder="1" applyAlignment="1">
      <alignment horizontal="right"/>
    </xf>
    <xf numFmtId="15" fontId="11" fillId="0" borderId="8" xfId="2" applyNumberFormat="1" applyBorder="1" applyAlignment="1">
      <alignment horizontal="right"/>
    </xf>
    <xf numFmtId="15" fontId="11" fillId="0" borderId="10" xfId="2" applyNumberFormat="1" applyBorder="1" applyAlignment="1">
      <alignment horizontal="right"/>
    </xf>
    <xf numFmtId="169" fontId="2" fillId="0" borderId="2" xfId="0" applyNumberFormat="1" applyFont="1" applyBorder="1" applyAlignment="1">
      <alignment horizontal="right" wrapText="1"/>
    </xf>
    <xf numFmtId="0" fontId="2" fillId="0" borderId="3" xfId="0" applyFont="1" applyBorder="1" applyAlignment="1">
      <alignment horizontal="right" wrapText="1"/>
    </xf>
    <xf numFmtId="0" fontId="2" fillId="0" borderId="4" xfId="0" applyFont="1" applyBorder="1" applyAlignment="1">
      <alignment horizontal="right" wrapText="1"/>
    </xf>
    <xf numFmtId="15" fontId="11" fillId="0" borderId="8" xfId="2" applyNumberFormat="1" applyBorder="1" applyAlignment="1">
      <alignment horizontal="center"/>
    </xf>
    <xf numFmtId="15" fontId="11" fillId="0" borderId="10" xfId="2" applyNumberFormat="1" applyBorder="1" applyAlignment="1">
      <alignment horizontal="center"/>
    </xf>
    <xf numFmtId="0" fontId="2" fillId="0" borderId="1" xfId="0" applyFont="1" applyBorder="1" applyAlignment="1">
      <alignment horizontal="center" vertical="center" wrapText="1"/>
    </xf>
    <xf numFmtId="0" fontId="0" fillId="0" borderId="1" xfId="0" applyBorder="1" applyAlignment="1">
      <alignment horizontal="right" wrapText="1"/>
    </xf>
    <xf numFmtId="0" fontId="2" fillId="0" borderId="1" xfId="0" applyFont="1" applyBorder="1" applyAlignment="1">
      <alignment horizontal="right" wrapText="1"/>
    </xf>
    <xf numFmtId="164" fontId="7" fillId="0" borderId="2" xfId="11" applyFont="1" applyBorder="1" applyAlignment="1">
      <alignment horizontal="right" wrapText="1"/>
    </xf>
    <xf numFmtId="164" fontId="7" fillId="0" borderId="3" xfId="11" applyFont="1" applyBorder="1" applyAlignment="1">
      <alignment horizontal="right" wrapText="1"/>
    </xf>
    <xf numFmtId="164" fontId="7" fillId="0" borderId="4" xfId="11" applyFont="1" applyBorder="1" applyAlignment="1">
      <alignment horizontal="right" wrapText="1"/>
    </xf>
    <xf numFmtId="14" fontId="0" fillId="0" borderId="1" xfId="0" applyNumberFormat="1" applyBorder="1" applyAlignment="1">
      <alignment horizontal="right" wrapText="1"/>
    </xf>
    <xf numFmtId="14" fontId="2" fillId="0" borderId="1" xfId="0" applyNumberFormat="1" applyFont="1" applyBorder="1" applyAlignment="1">
      <alignment horizontal="right" wrapText="1"/>
    </xf>
    <xf numFmtId="169" fontId="5" fillId="0" borderId="1" xfId="0" applyNumberFormat="1" applyFont="1" applyBorder="1" applyAlignment="1">
      <alignment horizontal="right"/>
    </xf>
    <xf numFmtId="0" fontId="19" fillId="0" borderId="2" xfId="0" applyFont="1" applyBorder="1" applyAlignment="1">
      <alignment horizontal="right" wrapText="1"/>
    </xf>
    <xf numFmtId="0" fontId="19" fillId="0" borderId="4" xfId="0" applyFont="1" applyBorder="1" applyAlignment="1">
      <alignment horizontal="right" wrapText="1"/>
    </xf>
    <xf numFmtId="0" fontId="0" fillId="0" borderId="2" xfId="0" applyBorder="1" applyAlignment="1">
      <alignment horizontal="right" wrapText="1"/>
    </xf>
    <xf numFmtId="0" fontId="0" fillId="0" borderId="4" xfId="0" applyBorder="1" applyAlignment="1">
      <alignment horizontal="right" wrapText="1"/>
    </xf>
    <xf numFmtId="0" fontId="19" fillId="0" borderId="1" xfId="0" applyFont="1" applyBorder="1" applyAlignment="1">
      <alignment horizontal="center" vertical="center" wrapText="1"/>
    </xf>
    <xf numFmtId="169" fontId="5" fillId="0" borderId="1" xfId="0" applyNumberFormat="1" applyFont="1" applyBorder="1" applyAlignment="1">
      <alignment horizontal="center"/>
    </xf>
    <xf numFmtId="14"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0" fillId="0" borderId="1" xfId="0" applyBorder="1" applyAlignment="1">
      <alignment horizontal="center" vertical="center" wrapText="1"/>
    </xf>
    <xf numFmtId="169" fontId="5" fillId="0" borderId="1" xfId="0" applyNumberFormat="1" applyFont="1" applyBorder="1" applyAlignment="1">
      <alignment horizontal="right" wrapText="1"/>
    </xf>
    <xf numFmtId="0" fontId="5" fillId="0" borderId="1" xfId="0" applyFont="1" applyBorder="1" applyAlignment="1">
      <alignment horizontal="right" wrapText="1"/>
    </xf>
    <xf numFmtId="169" fontId="5" fillId="0" borderId="1" xfId="0" applyNumberFormat="1" applyFont="1" applyBorder="1" applyAlignment="1">
      <alignment horizontal="center" vertical="center" wrapText="1"/>
    </xf>
    <xf numFmtId="0" fontId="8" fillId="3" borderId="1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4" xfId="0" applyFont="1" applyFill="1" applyBorder="1" applyAlignment="1">
      <alignment horizontal="center" vertical="center" wrapText="1"/>
    </xf>
    <xf numFmtId="175" fontId="5" fillId="0" borderId="1" xfId="0" applyNumberFormat="1" applyFont="1" applyBorder="1" applyAlignment="1">
      <alignment horizontal="right" wrapText="1"/>
    </xf>
    <xf numFmtId="169" fontId="2" fillId="0" borderId="1" xfId="0" applyNumberFormat="1" applyFont="1" applyBorder="1" applyAlignment="1">
      <alignment horizontal="right" wrapText="1"/>
    </xf>
    <xf numFmtId="169" fontId="0" fillId="0" borderId="1" xfId="0" applyNumberFormat="1" applyBorder="1" applyAlignment="1">
      <alignment horizontal="right" wrapText="1"/>
    </xf>
    <xf numFmtId="169" fontId="7" fillId="0" borderId="0" xfId="5" applyNumberFormat="1" applyFont="1" applyAlignment="1">
      <alignment horizontal="center" vertical="center" wrapText="1"/>
    </xf>
    <xf numFmtId="0" fontId="7" fillId="0" borderId="0" xfId="2" applyFont="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15" fontId="0" fillId="0" borderId="1" xfId="0" applyNumberFormat="1" applyBorder="1" applyAlignment="1">
      <alignment horizontal="right" wrapText="1"/>
    </xf>
    <xf numFmtId="169" fontId="2" fillId="0" borderId="1" xfId="0" applyNumberFormat="1" applyFont="1" applyBorder="1" applyAlignment="1">
      <alignment horizontal="center" vertical="center" wrapText="1"/>
    </xf>
    <xf numFmtId="176" fontId="7" fillId="0" borderId="1" xfId="5" applyNumberFormat="1" applyFont="1" applyBorder="1" applyAlignment="1">
      <alignment vertical="center" wrapText="1"/>
    </xf>
    <xf numFmtId="176" fontId="7" fillId="0" borderId="2" xfId="5" applyNumberFormat="1" applyFont="1" applyBorder="1" applyAlignment="1">
      <alignment vertical="center" wrapText="1"/>
    </xf>
    <xf numFmtId="0" fontId="19" fillId="0" borderId="2" xfId="0" applyFont="1" applyBorder="1" applyAlignment="1">
      <alignment vertical="center" wrapText="1"/>
    </xf>
    <xf numFmtId="0" fontId="19" fillId="0" borderId="4" xfId="0" applyFont="1" applyBorder="1" applyAlignment="1">
      <alignment vertical="center" wrapText="1"/>
    </xf>
    <xf numFmtId="15" fontId="7" fillId="0" borderId="1" xfId="2" applyNumberFormat="1" applyFont="1" applyBorder="1" applyAlignment="1">
      <alignment vertical="center" wrapText="1"/>
    </xf>
    <xf numFmtId="176" fontId="7" fillId="0" borderId="2" xfId="5" applyNumberFormat="1" applyFont="1" applyBorder="1" applyAlignment="1">
      <alignment wrapText="1"/>
    </xf>
    <xf numFmtId="176" fontId="7" fillId="0" borderId="4" xfId="5" applyNumberFormat="1" applyFont="1" applyBorder="1" applyAlignment="1">
      <alignment wrapText="1"/>
    </xf>
    <xf numFmtId="15" fontId="7" fillId="0" borderId="2" xfId="2" applyNumberFormat="1" applyFont="1" applyBorder="1" applyAlignment="1">
      <alignment vertical="center" wrapText="1"/>
    </xf>
    <xf numFmtId="15" fontId="7" fillId="0" borderId="4" xfId="2" applyNumberFormat="1" applyFont="1" applyBorder="1" applyAlignment="1">
      <alignment vertical="center" wrapText="1"/>
    </xf>
    <xf numFmtId="0" fontId="7" fillId="0" borderId="2" xfId="2" applyFont="1" applyBorder="1" applyAlignment="1">
      <alignment horizontal="center" wrapText="1"/>
    </xf>
    <xf numFmtId="0" fontId="7" fillId="0" borderId="4" xfId="2" applyFont="1" applyBorder="1" applyAlignment="1">
      <alignment horizontal="center" wrapText="1"/>
    </xf>
    <xf numFmtId="0" fontId="5" fillId="0" borderId="1" xfId="0" applyFont="1" applyBorder="1" applyAlignment="1">
      <alignment horizontal="center" wrapText="1"/>
    </xf>
    <xf numFmtId="176" fontId="7" fillId="0" borderId="1" xfId="5" applyNumberFormat="1" applyFont="1" applyBorder="1" applyAlignment="1">
      <alignment wrapText="1"/>
    </xf>
    <xf numFmtId="0" fontId="19" fillId="0" borderId="2" xfId="0" applyFont="1" applyBorder="1" applyAlignment="1">
      <alignment wrapText="1"/>
    </xf>
    <xf numFmtId="0" fontId="19" fillId="0" borderId="4" xfId="0" applyFont="1" applyBorder="1" applyAlignment="1">
      <alignment wrapText="1"/>
    </xf>
    <xf numFmtId="15" fontId="7" fillId="0" borderId="1" xfId="2" applyNumberFormat="1" applyFont="1" applyBorder="1" applyAlignment="1">
      <alignment wrapText="1"/>
    </xf>
    <xf numFmtId="0" fontId="7" fillId="0" borderId="1" xfId="2" applyFont="1" applyBorder="1" applyAlignment="1">
      <alignment horizontal="center" wrapText="1"/>
    </xf>
    <xf numFmtId="176" fontId="2" fillId="0" borderId="2" xfId="0" applyNumberFormat="1" applyFont="1" applyBorder="1" applyAlignment="1">
      <alignment vertical="center" wrapText="1"/>
    </xf>
    <xf numFmtId="176" fontId="2" fillId="0" borderId="3" xfId="0" applyNumberFormat="1" applyFont="1" applyBorder="1" applyAlignment="1">
      <alignment vertical="center" wrapText="1"/>
    </xf>
    <xf numFmtId="176" fontId="2" fillId="0" borderId="1" xfId="0" applyNumberFormat="1" applyFont="1" applyBorder="1" applyAlignment="1">
      <alignment wrapText="1"/>
    </xf>
    <xf numFmtId="0" fontId="19" fillId="0" borderId="1" xfId="0" applyFont="1" applyBorder="1" applyAlignment="1">
      <alignment wrapText="1"/>
    </xf>
    <xf numFmtId="0" fontId="7" fillId="0" borderId="1" xfId="2" applyFont="1" applyBorder="1" applyAlignment="1">
      <alignment horizontal="justify" vertical="justify" wrapText="1"/>
    </xf>
    <xf numFmtId="15" fontId="5" fillId="0" borderId="1" xfId="0" applyNumberFormat="1" applyFont="1" applyBorder="1" applyAlignment="1">
      <alignment horizontal="right" vertical="center" wrapText="1"/>
    </xf>
    <xf numFmtId="0" fontId="5" fillId="0" borderId="1" xfId="0" applyFont="1" applyBorder="1" applyAlignment="1">
      <alignment horizontal="right" vertical="center" wrapText="1"/>
    </xf>
    <xf numFmtId="179" fontId="0" fillId="0" borderId="1" xfId="0" applyNumberFormat="1" applyBorder="1" applyAlignment="1">
      <alignment horizontal="right" vertical="center" wrapText="1"/>
    </xf>
    <xf numFmtId="179" fontId="2" fillId="0" borderId="1" xfId="0" applyNumberFormat="1" applyFont="1" applyBorder="1" applyAlignment="1">
      <alignment horizontal="right" vertical="center" wrapText="1"/>
    </xf>
    <xf numFmtId="0" fontId="7" fillId="0" borderId="5"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10" xfId="2" applyFont="1" applyBorder="1" applyAlignment="1">
      <alignment horizontal="center" vertical="center" wrapText="1"/>
    </xf>
    <xf numFmtId="169" fontId="7" fillId="0" borderId="1" xfId="5" applyNumberFormat="1" applyFont="1" applyFill="1" applyBorder="1" applyAlignment="1">
      <alignment horizontal="right" vertical="center" wrapText="1"/>
    </xf>
    <xf numFmtId="169" fontId="36" fillId="0" borderId="2" xfId="14" applyNumberFormat="1" applyBorder="1" applyAlignment="1">
      <alignment horizontal="right" wrapText="1"/>
    </xf>
    <xf numFmtId="169" fontId="36" fillId="0" borderId="4" xfId="14" applyNumberFormat="1" applyBorder="1" applyAlignment="1">
      <alignment horizontal="right" wrapText="1"/>
    </xf>
    <xf numFmtId="169" fontId="5" fillId="0" borderId="11" xfId="0" applyNumberFormat="1" applyFont="1" applyBorder="1" applyAlignment="1">
      <alignment horizontal="right" vertical="center" wrapText="1"/>
    </xf>
    <xf numFmtId="169" fontId="5" fillId="0" borderId="12" xfId="0" applyNumberFormat="1" applyFont="1" applyBorder="1" applyAlignment="1">
      <alignment horizontal="right" vertical="center" wrapText="1"/>
    </xf>
    <xf numFmtId="0" fontId="26" fillId="0" borderId="17" xfId="12" applyFont="1" applyBorder="1" applyAlignment="1">
      <alignment horizontal="center" vertical="center"/>
    </xf>
    <xf numFmtId="0" fontId="26" fillId="0" borderId="15" xfId="12" applyFont="1" applyBorder="1" applyAlignment="1">
      <alignment horizontal="center" vertical="center"/>
    </xf>
    <xf numFmtId="0" fontId="26" fillId="0" borderId="16" xfId="12" applyFont="1" applyBorder="1" applyAlignment="1">
      <alignment horizontal="center" vertical="center"/>
    </xf>
    <xf numFmtId="0" fontId="26" fillId="0" borderId="22" xfId="12" applyFont="1" applyBorder="1" applyAlignment="1">
      <alignment horizontal="center" vertical="center"/>
    </xf>
    <xf numFmtId="0" fontId="26" fillId="0" borderId="0" xfId="12" applyFont="1" applyAlignment="1">
      <alignment horizontal="center" vertical="center"/>
    </xf>
    <xf numFmtId="0" fontId="26" fillId="0" borderId="21" xfId="12" applyFont="1" applyBorder="1" applyAlignment="1">
      <alignment horizontal="center" vertical="center"/>
    </xf>
    <xf numFmtId="0" fontId="3" fillId="0" borderId="2" xfId="12" applyFont="1" applyBorder="1" applyAlignment="1">
      <alignment horizontal="center" vertical="center"/>
    </xf>
    <xf numFmtId="0" fontId="3" fillId="0" borderId="3" xfId="12" applyFont="1" applyBorder="1" applyAlignment="1">
      <alignment horizontal="center" vertical="center"/>
    </xf>
    <xf numFmtId="0" fontId="3" fillId="0" borderId="4" xfId="12" applyFont="1" applyBorder="1" applyAlignment="1">
      <alignment horizontal="center" vertical="center"/>
    </xf>
    <xf numFmtId="14" fontId="32" fillId="0" borderId="2" xfId="12" applyNumberFormat="1" applyFont="1" applyBorder="1" applyAlignment="1">
      <alignment horizontal="center" vertical="center"/>
    </xf>
    <xf numFmtId="0" fontId="32" fillId="0" borderId="3" xfId="12" applyFont="1" applyBorder="1" applyAlignment="1">
      <alignment horizontal="center" vertical="center"/>
    </xf>
    <xf numFmtId="0" fontId="32" fillId="0" borderId="4" xfId="12" applyFont="1" applyBorder="1" applyAlignment="1">
      <alignment horizontal="center" vertical="center"/>
    </xf>
    <xf numFmtId="0" fontId="41" fillId="0" borderId="44" xfId="12" applyFont="1" applyBorder="1" applyAlignment="1">
      <alignment horizontal="center" vertical="center"/>
    </xf>
    <xf numFmtId="0" fontId="41" fillId="0" borderId="6" xfId="12" applyFont="1" applyBorder="1" applyAlignment="1">
      <alignment horizontal="center" vertical="center"/>
    </xf>
    <xf numFmtId="0" fontId="41" fillId="0" borderId="7" xfId="12" applyFont="1" applyBorder="1" applyAlignment="1">
      <alignment horizontal="center" vertical="center"/>
    </xf>
    <xf numFmtId="0" fontId="41" fillId="0" borderId="43" xfId="12" applyFont="1" applyBorder="1" applyAlignment="1">
      <alignment horizontal="center" vertical="center"/>
    </xf>
    <xf numFmtId="0" fontId="41" fillId="0" borderId="9" xfId="12" applyFont="1" applyBorder="1" applyAlignment="1">
      <alignment horizontal="center" vertical="center"/>
    </xf>
    <xf numFmtId="0" fontId="41" fillId="0" borderId="10" xfId="12" applyFont="1" applyBorder="1" applyAlignment="1">
      <alignment horizontal="center" vertical="center"/>
    </xf>
    <xf numFmtId="49" fontId="24" fillId="0" borderId="1" xfId="12" applyNumberFormat="1" applyFont="1" applyBorder="1" applyAlignment="1">
      <alignment horizontal="center" vertical="center" shrinkToFit="1"/>
    </xf>
    <xf numFmtId="49" fontId="24" fillId="0" borderId="27" xfId="12" applyNumberFormat="1" applyFont="1" applyBorder="1" applyAlignment="1">
      <alignment horizontal="center" vertical="center" shrinkToFit="1"/>
    </xf>
    <xf numFmtId="0" fontId="34" fillId="0" borderId="22" xfId="12" applyFont="1" applyBorder="1" applyAlignment="1">
      <alignment horizontal="center" vertical="center"/>
    </xf>
    <xf numFmtId="0" fontId="34" fillId="0" borderId="0" xfId="12" applyFont="1" applyAlignment="1">
      <alignment horizontal="center" vertical="center"/>
    </xf>
    <xf numFmtId="0" fontId="34" fillId="0" borderId="21" xfId="12" applyFont="1" applyBorder="1" applyAlignment="1">
      <alignment horizontal="center" vertical="center"/>
    </xf>
    <xf numFmtId="0" fontId="23" fillId="20" borderId="17" xfId="12" applyFont="1" applyFill="1" applyBorder="1" applyAlignment="1">
      <alignment horizontal="center" vertical="center" wrapText="1"/>
    </xf>
    <xf numFmtId="0" fontId="23" fillId="20" borderId="15" xfId="12" applyFont="1" applyFill="1" applyBorder="1" applyAlignment="1">
      <alignment horizontal="center" vertical="center" wrapText="1"/>
    </xf>
    <xf numFmtId="0" fontId="23" fillId="20" borderId="16" xfId="12" applyFont="1" applyFill="1" applyBorder="1" applyAlignment="1">
      <alignment horizontal="center" vertical="center" wrapText="1"/>
    </xf>
    <xf numFmtId="0" fontId="23" fillId="20" borderId="23" xfId="12" applyFont="1" applyFill="1" applyBorder="1" applyAlignment="1">
      <alignment horizontal="center" vertical="center" wrapText="1"/>
    </xf>
    <xf numFmtId="0" fontId="23" fillId="20" borderId="24" xfId="12" applyFont="1" applyFill="1" applyBorder="1" applyAlignment="1">
      <alignment horizontal="center" vertical="center" wrapText="1"/>
    </xf>
    <xf numFmtId="0" fontId="23" fillId="20" borderId="25" xfId="12" applyFont="1" applyFill="1" applyBorder="1" applyAlignment="1">
      <alignment horizontal="center" vertical="center" wrapText="1"/>
    </xf>
    <xf numFmtId="0" fontId="3" fillId="20" borderId="17" xfId="12" applyFont="1" applyFill="1" applyBorder="1" applyAlignment="1">
      <alignment horizontal="center" vertical="center" wrapText="1"/>
    </xf>
    <xf numFmtId="0" fontId="3" fillId="20" borderId="15" xfId="12" applyFont="1" applyFill="1" applyBorder="1" applyAlignment="1">
      <alignment horizontal="center" vertical="center" wrapText="1"/>
    </xf>
    <xf numFmtId="0" fontId="3" fillId="20" borderId="16" xfId="12" applyFont="1" applyFill="1" applyBorder="1" applyAlignment="1">
      <alignment horizontal="center" vertical="center" wrapText="1"/>
    </xf>
    <xf numFmtId="0" fontId="3" fillId="20" borderId="23" xfId="12" applyFont="1" applyFill="1" applyBorder="1" applyAlignment="1">
      <alignment horizontal="center" vertical="center" wrapText="1"/>
    </xf>
    <xf numFmtId="0" fontId="3" fillId="20" borderId="24" xfId="12" applyFont="1" applyFill="1" applyBorder="1" applyAlignment="1">
      <alignment horizontal="center" vertical="center" wrapText="1"/>
    </xf>
    <xf numFmtId="0" fontId="3" fillId="20" borderId="25" xfId="12" applyFont="1" applyFill="1" applyBorder="1" applyAlignment="1">
      <alignment horizontal="center" vertical="center" wrapText="1"/>
    </xf>
    <xf numFmtId="0" fontId="34" fillId="0" borderId="17" xfId="12" applyFont="1" applyBorder="1" applyAlignment="1">
      <alignment horizontal="center" vertical="center"/>
    </xf>
    <xf numFmtId="0" fontId="34" fillId="0" borderId="15" xfId="12" applyFont="1" applyBorder="1" applyAlignment="1">
      <alignment horizontal="center" vertical="center"/>
    </xf>
    <xf numFmtId="0" fontId="34" fillId="0" borderId="16" xfId="12" applyFont="1" applyBorder="1" applyAlignment="1">
      <alignment horizontal="center" vertical="center"/>
    </xf>
    <xf numFmtId="0" fontId="25" fillId="20" borderId="17" xfId="12" applyFont="1" applyFill="1" applyBorder="1" applyAlignment="1">
      <alignment horizontal="center" vertical="center" wrapText="1"/>
    </xf>
    <xf numFmtId="0" fontId="25" fillId="20" borderId="15" xfId="12" applyFont="1" applyFill="1" applyBorder="1" applyAlignment="1">
      <alignment horizontal="center" vertical="center" wrapText="1"/>
    </xf>
    <xf numFmtId="0" fontId="25" fillId="20" borderId="16" xfId="12" applyFont="1" applyFill="1" applyBorder="1" applyAlignment="1">
      <alignment horizontal="center" vertical="center" wrapText="1"/>
    </xf>
    <xf numFmtId="0" fontId="25" fillId="20" borderId="23" xfId="12" applyFont="1" applyFill="1" applyBorder="1" applyAlignment="1">
      <alignment horizontal="center" vertical="center" wrapText="1"/>
    </xf>
    <xf numFmtId="0" fontId="25" fillId="20" borderId="24" xfId="12" applyFont="1" applyFill="1" applyBorder="1" applyAlignment="1">
      <alignment horizontal="center" vertical="center" wrapText="1"/>
    </xf>
    <xf numFmtId="0" fontId="25" fillId="20" borderId="25" xfId="12" applyFont="1" applyFill="1" applyBorder="1" applyAlignment="1">
      <alignment horizontal="center" vertical="center" wrapText="1"/>
    </xf>
    <xf numFmtId="0" fontId="0" fillId="20" borderId="17" xfId="12" applyFont="1" applyFill="1" applyBorder="1" applyAlignment="1">
      <alignment horizontal="center" vertical="center" wrapText="1"/>
    </xf>
    <xf numFmtId="0" fontId="2" fillId="20" borderId="15" xfId="12" applyFill="1" applyBorder="1" applyAlignment="1">
      <alignment horizontal="center" vertical="center" wrapText="1"/>
    </xf>
    <xf numFmtId="0" fontId="2" fillId="20" borderId="16" xfId="12" applyFill="1" applyBorder="1" applyAlignment="1">
      <alignment horizontal="center" vertical="center" wrapText="1"/>
    </xf>
    <xf numFmtId="0" fontId="2" fillId="20" borderId="23" xfId="12" applyFill="1" applyBorder="1" applyAlignment="1">
      <alignment horizontal="center" vertical="center" wrapText="1"/>
    </xf>
    <xf numFmtId="0" fontId="2" fillId="20" borderId="24" xfId="12" applyFill="1" applyBorder="1" applyAlignment="1">
      <alignment horizontal="center" vertical="center" wrapText="1"/>
    </xf>
    <xf numFmtId="0" fontId="2" fillId="20" borderId="25" xfId="12" applyFill="1" applyBorder="1" applyAlignment="1">
      <alignment horizontal="center" vertical="center" wrapText="1"/>
    </xf>
    <xf numFmtId="0" fontId="10" fillId="14" borderId="34" xfId="7" applyFont="1" applyFill="1" applyBorder="1" applyAlignment="1">
      <alignment horizontal="center" vertical="center" wrapText="1"/>
    </xf>
    <xf numFmtId="0" fontId="10" fillId="14" borderId="18" xfId="7" applyFont="1" applyFill="1" applyBorder="1" applyAlignment="1">
      <alignment horizontal="center" vertical="center" wrapText="1"/>
    </xf>
    <xf numFmtId="0" fontId="10" fillId="14" borderId="19" xfId="7" applyFont="1" applyFill="1" applyBorder="1" applyAlignment="1">
      <alignment horizontal="center" vertical="center" wrapText="1"/>
    </xf>
    <xf numFmtId="0" fontId="10" fillId="14" borderId="38" xfId="7" applyFont="1" applyFill="1" applyBorder="1" applyAlignment="1">
      <alignment horizontal="center" vertical="center" wrapText="1"/>
    </xf>
    <xf numFmtId="0" fontId="10" fillId="14" borderId="28" xfId="7" applyFont="1" applyFill="1" applyBorder="1" applyAlignment="1">
      <alignment horizontal="center" vertical="center" wrapText="1"/>
    </xf>
    <xf numFmtId="0" fontId="10" fillId="14" borderId="29" xfId="7" applyFont="1" applyFill="1" applyBorder="1" applyAlignment="1">
      <alignment horizontal="center" vertical="center" wrapText="1"/>
    </xf>
    <xf numFmtId="0" fontId="48" fillId="14" borderId="34" xfId="7" applyFont="1" applyFill="1" applyBorder="1" applyAlignment="1">
      <alignment horizontal="center" vertical="center" wrapText="1"/>
    </xf>
    <xf numFmtId="0" fontId="10" fillId="14" borderId="17" xfId="13" applyFont="1" applyFill="1" applyBorder="1" applyAlignment="1">
      <alignment horizontal="center" vertical="center" wrapText="1"/>
    </xf>
    <xf numFmtId="0" fontId="10" fillId="14" borderId="15" xfId="13" applyFont="1" applyFill="1" applyBorder="1" applyAlignment="1">
      <alignment horizontal="center" vertical="center" wrapText="1"/>
    </xf>
    <xf numFmtId="0" fontId="10" fillId="14" borderId="16" xfId="13" applyFont="1" applyFill="1" applyBorder="1" applyAlignment="1">
      <alignment horizontal="center" vertical="center" wrapText="1"/>
    </xf>
    <xf numFmtId="0" fontId="10" fillId="14" borderId="23" xfId="13" applyFont="1" applyFill="1" applyBorder="1" applyAlignment="1">
      <alignment horizontal="center" vertical="center" wrapText="1"/>
    </xf>
    <xf numFmtId="0" fontId="10" fillId="14" borderId="24" xfId="13" applyFont="1" applyFill="1" applyBorder="1" applyAlignment="1">
      <alignment horizontal="center" vertical="center" wrapText="1"/>
    </xf>
    <xf numFmtId="0" fontId="10" fillId="14" borderId="25" xfId="13" applyFont="1" applyFill="1" applyBorder="1" applyAlignment="1">
      <alignment horizontal="center" vertical="center" wrapText="1"/>
    </xf>
    <xf numFmtId="0" fontId="4" fillId="20" borderId="17" xfId="12" applyFont="1" applyFill="1" applyBorder="1" applyAlignment="1">
      <alignment horizontal="center" vertical="center" wrapText="1"/>
    </xf>
    <xf numFmtId="0" fontId="4" fillId="20" borderId="15" xfId="12" applyFont="1" applyFill="1" applyBorder="1" applyAlignment="1">
      <alignment horizontal="center" vertical="center" wrapText="1"/>
    </xf>
    <xf numFmtId="0" fontId="4" fillId="20" borderId="16" xfId="12" applyFont="1" applyFill="1" applyBorder="1" applyAlignment="1">
      <alignment horizontal="center" vertical="center" wrapText="1"/>
    </xf>
    <xf numFmtId="0" fontId="4" fillId="20" borderId="23" xfId="12" applyFont="1" applyFill="1" applyBorder="1" applyAlignment="1">
      <alignment horizontal="center" vertical="center" wrapText="1"/>
    </xf>
    <xf numFmtId="0" fontId="4" fillId="20" borderId="24" xfId="12" applyFont="1" applyFill="1" applyBorder="1" applyAlignment="1">
      <alignment horizontal="center" vertical="center" wrapText="1"/>
    </xf>
    <xf numFmtId="0" fontId="4" fillId="20" borderId="25" xfId="12" applyFont="1" applyFill="1" applyBorder="1" applyAlignment="1">
      <alignment horizontal="center" vertical="center" wrapText="1"/>
    </xf>
    <xf numFmtId="0" fontId="10" fillId="14" borderId="1" xfId="7" applyFont="1" applyFill="1" applyBorder="1" applyAlignment="1">
      <alignment horizontal="center" vertical="center" wrapText="1"/>
    </xf>
    <xf numFmtId="0" fontId="10" fillId="14" borderId="63" xfId="7" applyFont="1" applyFill="1" applyBorder="1" applyAlignment="1">
      <alignment horizontal="center" vertical="center" wrapText="1"/>
    </xf>
    <xf numFmtId="0" fontId="10" fillId="14" borderId="27" xfId="7" applyFont="1" applyFill="1" applyBorder="1" applyAlignment="1">
      <alignment horizontal="center" vertical="center" wrapText="1"/>
    </xf>
    <xf numFmtId="14" fontId="3" fillId="18" borderId="2" xfId="12" applyNumberFormat="1" applyFont="1" applyFill="1" applyBorder="1" applyAlignment="1">
      <alignment horizontal="center" vertical="center"/>
    </xf>
    <xf numFmtId="0" fontId="3" fillId="18" borderId="3" xfId="12" applyFont="1" applyFill="1" applyBorder="1" applyAlignment="1">
      <alignment horizontal="center" vertical="center"/>
    </xf>
    <xf numFmtId="0" fontId="3" fillId="18" borderId="4" xfId="12" applyFont="1" applyFill="1" applyBorder="1" applyAlignment="1">
      <alignment horizontal="center" vertical="center"/>
    </xf>
    <xf numFmtId="14" fontId="3" fillId="0" borderId="2" xfId="12" applyNumberFormat="1" applyFont="1" applyBorder="1" applyAlignment="1">
      <alignment horizontal="center" vertical="center"/>
    </xf>
    <xf numFmtId="14" fontId="3" fillId="0" borderId="3" xfId="12" applyNumberFormat="1" applyFont="1" applyBorder="1" applyAlignment="1">
      <alignment horizontal="center" vertical="center"/>
    </xf>
    <xf numFmtId="14" fontId="3" fillId="0" borderId="4" xfId="12" applyNumberFormat="1" applyFont="1" applyBorder="1" applyAlignment="1">
      <alignment horizontal="center" vertical="center"/>
    </xf>
    <xf numFmtId="0" fontId="41" fillId="0" borderId="22" xfId="12" applyFont="1" applyBorder="1" applyAlignment="1">
      <alignment horizontal="center" vertical="center"/>
    </xf>
    <xf numFmtId="0" fontId="41" fillId="0" borderId="0" xfId="12" applyFont="1" applyAlignment="1">
      <alignment horizontal="center" vertical="center"/>
    </xf>
    <xf numFmtId="0" fontId="41" fillId="0" borderId="14" xfId="12" applyFont="1" applyBorder="1" applyAlignment="1">
      <alignment horizontal="center" vertical="center"/>
    </xf>
    <xf numFmtId="49" fontId="24" fillId="0" borderId="11" xfId="12" applyNumberFormat="1" applyFont="1" applyBorder="1" applyAlignment="1">
      <alignment horizontal="center" vertical="center" shrinkToFit="1"/>
    </xf>
    <xf numFmtId="49" fontId="24" fillId="0" borderId="40" xfId="12" applyNumberFormat="1" applyFont="1" applyBorder="1" applyAlignment="1">
      <alignment horizontal="center" vertical="center" shrinkToFit="1"/>
    </xf>
    <xf numFmtId="0" fontId="3" fillId="21" borderId="17" xfId="12" applyFont="1" applyFill="1" applyBorder="1" applyAlignment="1">
      <alignment horizontal="center" vertical="center" wrapText="1"/>
    </xf>
    <xf numFmtId="0" fontId="3" fillId="21" borderId="23" xfId="12" applyFont="1" applyFill="1" applyBorder="1" applyAlignment="1">
      <alignment horizontal="center" vertical="center" wrapText="1"/>
    </xf>
    <xf numFmtId="0" fontId="41" fillId="0" borderId="58" xfId="12" applyFont="1" applyBorder="1" applyAlignment="1">
      <alignment horizontal="center" vertical="center"/>
    </xf>
    <xf numFmtId="0" fontId="41" fillId="0" borderId="59" xfId="12" applyFont="1" applyBorder="1" applyAlignment="1">
      <alignment horizontal="center" vertical="center"/>
    </xf>
    <xf numFmtId="0" fontId="41" fillId="0" borderId="60" xfId="12" applyFont="1" applyBorder="1" applyAlignment="1">
      <alignment horizontal="center" vertical="center"/>
    </xf>
    <xf numFmtId="0" fontId="41" fillId="0" borderId="45" xfId="12" applyFont="1" applyBorder="1" applyAlignment="1">
      <alignment horizontal="center" vertical="center"/>
    </xf>
    <xf numFmtId="0" fontId="41" fillId="0" borderId="39" xfId="12" applyFont="1" applyBorder="1" applyAlignment="1">
      <alignment horizontal="center" vertical="center"/>
    </xf>
    <xf numFmtId="0" fontId="41" fillId="0" borderId="46" xfId="12" applyFont="1" applyBorder="1" applyAlignment="1">
      <alignment horizontal="center" vertical="center"/>
    </xf>
    <xf numFmtId="0" fontId="20" fillId="7" borderId="17" xfId="12" applyFont="1" applyFill="1" applyBorder="1" applyAlignment="1">
      <alignment horizontal="center" vertical="center" wrapText="1"/>
    </xf>
    <xf numFmtId="0" fontId="20" fillId="7" borderId="15" xfId="12" applyFont="1" applyFill="1" applyBorder="1" applyAlignment="1">
      <alignment horizontal="center" vertical="center" wrapText="1"/>
    </xf>
    <xf numFmtId="0" fontId="20" fillId="7" borderId="16" xfId="12" applyFont="1" applyFill="1" applyBorder="1" applyAlignment="1">
      <alignment horizontal="center" vertical="center" wrapText="1"/>
    </xf>
    <xf numFmtId="0" fontId="20" fillId="7" borderId="23" xfId="12" applyFont="1" applyFill="1" applyBorder="1" applyAlignment="1">
      <alignment horizontal="center" vertical="center" wrapText="1"/>
    </xf>
    <xf numFmtId="0" fontId="20" fillId="7" borderId="24" xfId="12" applyFont="1" applyFill="1" applyBorder="1" applyAlignment="1">
      <alignment horizontal="center" vertical="center" wrapText="1"/>
    </xf>
    <xf numFmtId="0" fontId="20" fillId="7" borderId="25" xfId="12" applyFont="1" applyFill="1" applyBorder="1" applyAlignment="1">
      <alignment horizontal="center" vertical="center" wrapText="1"/>
    </xf>
    <xf numFmtId="0" fontId="48" fillId="14" borderId="17" xfId="17" applyFont="1" applyFill="1" applyBorder="1" applyAlignment="1">
      <alignment horizontal="center" vertical="center" wrapText="1"/>
    </xf>
    <xf numFmtId="0" fontId="48" fillId="14" borderId="15" xfId="17" applyFont="1" applyFill="1" applyBorder="1" applyAlignment="1">
      <alignment horizontal="center" vertical="center" wrapText="1"/>
    </xf>
    <xf numFmtId="0" fontId="48" fillId="14" borderId="23" xfId="17" applyFont="1" applyFill="1" applyBorder="1" applyAlignment="1">
      <alignment horizontal="center" vertical="center" wrapText="1"/>
    </xf>
    <xf numFmtId="0" fontId="48" fillId="14" borderId="24" xfId="17" applyFont="1" applyFill="1" applyBorder="1" applyAlignment="1">
      <alignment horizontal="center" vertical="center" wrapText="1"/>
    </xf>
    <xf numFmtId="0" fontId="48" fillId="14" borderId="16" xfId="17" applyFont="1" applyFill="1" applyBorder="1" applyAlignment="1">
      <alignment horizontal="center" vertical="center" wrapText="1"/>
    </xf>
    <xf numFmtId="0" fontId="48" fillId="14" borderId="25" xfId="17" applyFont="1" applyFill="1" applyBorder="1" applyAlignment="1">
      <alignment horizontal="center" vertical="center" wrapText="1"/>
    </xf>
    <xf numFmtId="0" fontId="3" fillId="0" borderId="5" xfId="12" applyFont="1" applyBorder="1" applyAlignment="1">
      <alignment horizontal="center" vertical="center"/>
    </xf>
    <xf numFmtId="0" fontId="3" fillId="0" borderId="6" xfId="12" applyFont="1" applyBorder="1" applyAlignment="1">
      <alignment horizontal="center" vertical="center"/>
    </xf>
    <xf numFmtId="0" fontId="3" fillId="0" borderId="7" xfId="12" applyFont="1" applyBorder="1" applyAlignment="1">
      <alignment horizontal="center" vertical="center"/>
    </xf>
    <xf numFmtId="14" fontId="35" fillId="18" borderId="2" xfId="7" applyNumberFormat="1" applyFont="1" applyFill="1" applyBorder="1" applyAlignment="1">
      <alignment horizontal="center" vertical="center"/>
    </xf>
    <xf numFmtId="14" fontId="35" fillId="18" borderId="3" xfId="7" applyNumberFormat="1" applyFont="1" applyFill="1" applyBorder="1" applyAlignment="1">
      <alignment horizontal="center" vertical="center"/>
    </xf>
    <xf numFmtId="14" fontId="35" fillId="18" borderId="4" xfId="7" applyNumberFormat="1" applyFont="1" applyFill="1" applyBorder="1" applyAlignment="1">
      <alignment horizontal="center" vertical="center"/>
    </xf>
    <xf numFmtId="0" fontId="41" fillId="0" borderId="17" xfId="12" applyFont="1" applyBorder="1" applyAlignment="1">
      <alignment horizontal="center" vertical="center"/>
    </xf>
    <xf numFmtId="0" fontId="41" fillId="0" borderId="15" xfId="12" applyFont="1" applyBorder="1" applyAlignment="1">
      <alignment horizontal="center" vertical="center"/>
    </xf>
    <xf numFmtId="0" fontId="41" fillId="0" borderId="16" xfId="12" applyFont="1" applyBorder="1" applyAlignment="1">
      <alignment horizontal="center" vertical="center"/>
    </xf>
    <xf numFmtId="0" fontId="41" fillId="0" borderId="23" xfId="12" applyFont="1" applyBorder="1" applyAlignment="1">
      <alignment horizontal="center" vertical="center"/>
    </xf>
    <xf numFmtId="0" fontId="41" fillId="0" borderId="24" xfId="12" applyFont="1" applyBorder="1" applyAlignment="1">
      <alignment horizontal="center" vertical="center"/>
    </xf>
    <xf numFmtId="0" fontId="41" fillId="0" borderId="21" xfId="12" applyFont="1" applyBorder="1" applyAlignment="1">
      <alignment horizontal="center" vertical="center"/>
    </xf>
    <xf numFmtId="0" fontId="34" fillId="0" borderId="23" xfId="12" applyFont="1" applyBorder="1" applyAlignment="1">
      <alignment horizontal="center" vertical="center"/>
    </xf>
    <xf numFmtId="0" fontId="34" fillId="0" borderId="24" xfId="12" applyFont="1" applyBorder="1" applyAlignment="1">
      <alignment horizontal="center" vertical="center"/>
    </xf>
    <xf numFmtId="0" fontId="34" fillId="0" borderId="25" xfId="12" applyFont="1" applyBorder="1" applyAlignment="1">
      <alignment horizontal="center" vertical="center"/>
    </xf>
    <xf numFmtId="0" fontId="10" fillId="14" borderId="17" xfId="7" applyFont="1" applyFill="1" applyBorder="1" applyAlignment="1">
      <alignment horizontal="center" vertical="center" wrapText="1"/>
    </xf>
    <xf numFmtId="0" fontId="10" fillId="14" borderId="15" xfId="7" applyFont="1" applyFill="1" applyBorder="1" applyAlignment="1">
      <alignment horizontal="center" vertical="center" wrapText="1"/>
    </xf>
    <xf numFmtId="0" fontId="10" fillId="14" borderId="16" xfId="7" applyFont="1" applyFill="1" applyBorder="1" applyAlignment="1">
      <alignment horizontal="center" vertical="center" wrapText="1"/>
    </xf>
    <xf numFmtId="0" fontId="10" fillId="14" borderId="23" xfId="7" applyFont="1" applyFill="1" applyBorder="1" applyAlignment="1">
      <alignment horizontal="center" vertical="center" wrapText="1"/>
    </xf>
    <xf numFmtId="0" fontId="10" fillId="14" borderId="24" xfId="7" applyFont="1" applyFill="1" applyBorder="1" applyAlignment="1">
      <alignment horizontal="center" vertical="center" wrapText="1"/>
    </xf>
    <xf numFmtId="0" fontId="10" fillId="14" borderId="25" xfId="7" applyFont="1" applyFill="1" applyBorder="1" applyAlignment="1">
      <alignment horizontal="center" vertical="center" wrapText="1"/>
    </xf>
    <xf numFmtId="0" fontId="2" fillId="0" borderId="17" xfId="12" applyBorder="1" applyAlignment="1">
      <alignment horizontal="center"/>
    </xf>
    <xf numFmtId="0" fontId="2" fillId="0" borderId="15" xfId="12" applyBorder="1" applyAlignment="1">
      <alignment horizontal="center"/>
    </xf>
    <xf numFmtId="0" fontId="2" fillId="0" borderId="16" xfId="12" applyBorder="1" applyAlignment="1">
      <alignment horizontal="center"/>
    </xf>
    <xf numFmtId="0" fontId="2" fillId="0" borderId="22" xfId="12" applyBorder="1" applyAlignment="1">
      <alignment horizontal="center"/>
    </xf>
    <xf numFmtId="0" fontId="2" fillId="0" borderId="0" xfId="12" applyAlignment="1">
      <alignment horizontal="center"/>
    </xf>
    <xf numFmtId="0" fontId="2" fillId="0" borderId="21" xfId="12" applyBorder="1" applyAlignment="1">
      <alignment horizontal="center"/>
    </xf>
    <xf numFmtId="0" fontId="2" fillId="0" borderId="23" xfId="12" applyBorder="1" applyAlignment="1">
      <alignment horizontal="center"/>
    </xf>
    <xf numFmtId="0" fontId="2" fillId="0" borderId="24" xfId="12" applyBorder="1" applyAlignment="1">
      <alignment horizontal="center"/>
    </xf>
    <xf numFmtId="0" fontId="2" fillId="0" borderId="25" xfId="12" applyBorder="1" applyAlignment="1">
      <alignment horizontal="center"/>
    </xf>
    <xf numFmtId="0" fontId="10" fillId="14" borderId="10" xfId="7" applyFont="1" applyFill="1" applyBorder="1" applyAlignment="1">
      <alignment horizontal="center" vertical="center" wrapText="1"/>
    </xf>
    <xf numFmtId="0" fontId="10" fillId="14" borderId="12" xfId="7" applyFont="1" applyFill="1" applyBorder="1" applyAlignment="1">
      <alignment horizontal="center" vertical="center" wrapText="1"/>
    </xf>
    <xf numFmtId="0" fontId="10" fillId="14" borderId="4" xfId="7" applyFont="1" applyFill="1" applyBorder="1" applyAlignment="1">
      <alignment horizontal="center" vertical="center" wrapText="1"/>
    </xf>
    <xf numFmtId="0" fontId="10" fillId="14" borderId="44" xfId="17" applyFont="1" applyFill="1" applyBorder="1" applyAlignment="1">
      <alignment horizontal="center" vertical="center" wrapText="1"/>
    </xf>
    <xf numFmtId="0" fontId="10" fillId="14" borderId="6" xfId="17" applyFont="1" applyFill="1" applyBorder="1" applyAlignment="1">
      <alignment horizontal="center" vertical="center" wrapText="1"/>
    </xf>
    <xf numFmtId="0" fontId="10" fillId="14" borderId="7" xfId="17" applyFont="1" applyFill="1" applyBorder="1" applyAlignment="1">
      <alignment horizontal="center" vertical="center" wrapText="1"/>
    </xf>
    <xf numFmtId="0" fontId="10" fillId="14" borderId="43" xfId="17" applyFont="1" applyFill="1" applyBorder="1" applyAlignment="1">
      <alignment horizontal="center" vertical="center" wrapText="1"/>
    </xf>
    <xf numFmtId="0" fontId="10" fillId="14" borderId="9" xfId="17" applyFont="1" applyFill="1" applyBorder="1" applyAlignment="1">
      <alignment horizontal="center" vertical="center" wrapText="1"/>
    </xf>
    <xf numFmtId="0" fontId="10" fillId="14" borderId="10" xfId="17" applyFont="1" applyFill="1" applyBorder="1" applyAlignment="1">
      <alignment horizontal="center" vertical="center" wrapText="1"/>
    </xf>
    <xf numFmtId="0" fontId="10" fillId="14" borderId="17" xfId="17" applyFont="1" applyFill="1" applyBorder="1" applyAlignment="1">
      <alignment horizontal="center" vertical="center" wrapText="1"/>
    </xf>
    <xf numFmtId="0" fontId="10" fillId="14" borderId="15" xfId="17" applyFont="1" applyFill="1" applyBorder="1" applyAlignment="1">
      <alignment horizontal="center" vertical="center" wrapText="1"/>
    </xf>
    <xf numFmtId="0" fontId="10" fillId="14" borderId="16" xfId="17" applyFont="1" applyFill="1" applyBorder="1" applyAlignment="1">
      <alignment horizontal="center" vertical="center" wrapText="1"/>
    </xf>
    <xf numFmtId="0" fontId="10" fillId="14" borderId="23" xfId="17" applyFont="1" applyFill="1" applyBorder="1" applyAlignment="1">
      <alignment horizontal="center" vertical="center" wrapText="1"/>
    </xf>
    <xf numFmtId="0" fontId="10" fillId="14" borderId="24" xfId="17" applyFont="1" applyFill="1" applyBorder="1" applyAlignment="1">
      <alignment horizontal="center" vertical="center" wrapText="1"/>
    </xf>
    <xf numFmtId="0" fontId="10" fillId="14" borderId="25" xfId="17" applyFont="1" applyFill="1" applyBorder="1" applyAlignment="1">
      <alignment horizontal="center" vertical="center" wrapText="1"/>
    </xf>
    <xf numFmtId="0" fontId="10" fillId="14" borderId="7" xfId="7" applyFont="1" applyFill="1" applyBorder="1" applyAlignment="1">
      <alignment horizontal="center" vertical="center" wrapText="1"/>
    </xf>
    <xf numFmtId="0" fontId="10" fillId="14" borderId="11" xfId="7" applyFont="1" applyFill="1" applyBorder="1" applyAlignment="1">
      <alignment horizontal="center" vertical="center" wrapText="1"/>
    </xf>
    <xf numFmtId="0" fontId="3" fillId="0" borderId="61" xfId="12" applyFont="1" applyBorder="1" applyAlignment="1">
      <alignment horizontal="center" vertical="center"/>
    </xf>
    <xf numFmtId="0" fontId="3" fillId="0" borderId="26" xfId="12" applyFont="1" applyBorder="1" applyAlignment="1">
      <alignment horizontal="center" vertical="center"/>
    </xf>
    <xf numFmtId="0" fontId="23" fillId="0" borderId="2" xfId="12" applyFont="1" applyBorder="1" applyAlignment="1">
      <alignment horizontal="center" vertical="center"/>
    </xf>
    <xf numFmtId="0" fontId="23" fillId="0" borderId="26" xfId="12" applyFont="1" applyBorder="1" applyAlignment="1">
      <alignment horizontal="center" vertical="center"/>
    </xf>
    <xf numFmtId="0" fontId="23" fillId="14" borderId="22" xfId="12" applyFont="1" applyFill="1" applyBorder="1" applyAlignment="1">
      <alignment horizontal="center" vertical="center" wrapText="1"/>
    </xf>
    <xf numFmtId="0" fontId="23" fillId="14" borderId="0" xfId="12" applyFont="1" applyFill="1" applyAlignment="1">
      <alignment horizontal="center" vertical="center" wrapText="1"/>
    </xf>
    <xf numFmtId="0" fontId="23" fillId="14" borderId="21" xfId="12" applyFont="1" applyFill="1" applyBorder="1" applyAlignment="1">
      <alignment horizontal="center" vertical="center" wrapText="1"/>
    </xf>
    <xf numFmtId="0" fontId="23" fillId="14" borderId="23" xfId="12" applyFont="1" applyFill="1" applyBorder="1" applyAlignment="1">
      <alignment horizontal="center" vertical="center" wrapText="1"/>
    </xf>
    <xf numFmtId="0" fontId="23" fillId="14" borderId="24" xfId="12" applyFont="1" applyFill="1" applyBorder="1" applyAlignment="1">
      <alignment horizontal="center" vertical="center" wrapText="1"/>
    </xf>
    <xf numFmtId="0" fontId="23" fillId="14" borderId="25" xfId="12" applyFont="1" applyFill="1" applyBorder="1" applyAlignment="1">
      <alignment horizontal="center" vertical="center" wrapText="1"/>
    </xf>
    <xf numFmtId="0" fontId="3" fillId="14" borderId="22" xfId="12" applyFont="1" applyFill="1" applyBorder="1" applyAlignment="1">
      <alignment horizontal="center" vertical="center" wrapText="1"/>
    </xf>
    <xf numFmtId="0" fontId="3" fillId="14" borderId="0" xfId="12" applyFont="1" applyFill="1" applyAlignment="1">
      <alignment horizontal="center" vertical="center" wrapText="1"/>
    </xf>
    <xf numFmtId="0" fontId="3" fillId="14" borderId="21" xfId="12" applyFont="1" applyFill="1" applyBorder="1" applyAlignment="1">
      <alignment horizontal="center" vertical="center" wrapText="1"/>
    </xf>
    <xf numFmtId="0" fontId="3" fillId="14" borderId="23" xfId="12" applyFont="1" applyFill="1" applyBorder="1" applyAlignment="1">
      <alignment horizontal="center" vertical="center" wrapText="1"/>
    </xf>
    <xf numFmtId="0" fontId="3" fillId="14" borderId="24" xfId="12" applyFont="1" applyFill="1" applyBorder="1" applyAlignment="1">
      <alignment horizontal="center" vertical="center" wrapText="1"/>
    </xf>
    <xf numFmtId="0" fontId="3" fillId="14" borderId="25" xfId="12" applyFont="1" applyFill="1" applyBorder="1" applyAlignment="1">
      <alignment horizontal="center" vertical="center" wrapText="1"/>
    </xf>
    <xf numFmtId="0" fontId="25" fillId="6" borderId="45" xfId="12" applyFont="1" applyFill="1" applyBorder="1" applyAlignment="1">
      <alignment horizontal="justify" vertical="top" wrapText="1"/>
    </xf>
    <xf numFmtId="0" fontId="25" fillId="6" borderId="39" xfId="12" applyFont="1" applyFill="1" applyBorder="1" applyAlignment="1">
      <alignment horizontal="justify" vertical="top" wrapText="1"/>
    </xf>
    <xf numFmtId="0" fontId="25" fillId="6" borderId="46" xfId="12" applyFont="1" applyFill="1" applyBorder="1" applyAlignment="1">
      <alignment horizontal="justify" vertical="top" wrapText="1"/>
    </xf>
    <xf numFmtId="17" fontId="23" fillId="0" borderId="9" xfId="12" applyNumberFormat="1" applyFont="1" applyBorder="1" applyAlignment="1">
      <alignment horizontal="center" vertical="center"/>
    </xf>
    <xf numFmtId="17" fontId="23" fillId="0" borderId="10" xfId="12" applyNumberFormat="1" applyFont="1" applyBorder="1" applyAlignment="1">
      <alignment horizontal="center" vertical="center"/>
    </xf>
    <xf numFmtId="0" fontId="41" fillId="0" borderId="57" xfId="12" applyFont="1" applyBorder="1" applyAlignment="1">
      <alignment horizontal="center" vertical="center"/>
    </xf>
    <xf numFmtId="0" fontId="41" fillId="0" borderId="5" xfId="12" applyFont="1" applyBorder="1" applyAlignment="1">
      <alignment horizontal="center" vertical="center"/>
    </xf>
    <xf numFmtId="0" fontId="23" fillId="0" borderId="6" xfId="12" applyFont="1" applyBorder="1" applyAlignment="1">
      <alignment horizontal="center" vertical="center"/>
    </xf>
    <xf numFmtId="0" fontId="23" fillId="0" borderId="7" xfId="12" applyFont="1" applyBorder="1" applyAlignment="1">
      <alignment horizontal="center" vertical="center"/>
    </xf>
    <xf numFmtId="0" fontId="3" fillId="6" borderId="45" xfId="12" applyFont="1" applyFill="1" applyBorder="1" applyAlignment="1">
      <alignment horizontal="justify" vertical="top" wrapText="1"/>
    </xf>
    <xf numFmtId="0" fontId="3" fillId="6" borderId="39" xfId="12" applyFont="1" applyFill="1" applyBorder="1" applyAlignment="1">
      <alignment horizontal="justify" vertical="top" wrapText="1"/>
    </xf>
    <xf numFmtId="0" fontId="3" fillId="6" borderId="46" xfId="12" applyFont="1" applyFill="1" applyBorder="1" applyAlignment="1">
      <alignment horizontal="justify" vertical="top" wrapText="1"/>
    </xf>
    <xf numFmtId="38" fontId="8" fillId="0" borderId="1" xfId="2" applyNumberFormat="1" applyFont="1" applyBorder="1" applyAlignment="1">
      <alignment horizontal="right" vertical="center"/>
    </xf>
    <xf numFmtId="169" fontId="2" fillId="0" borderId="2"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4" xfId="0" applyFont="1" applyBorder="1" applyAlignment="1">
      <alignment horizontal="right" vertical="center" wrapText="1"/>
    </xf>
    <xf numFmtId="15" fontId="11" fillId="0" borderId="8" xfId="2" applyNumberFormat="1" applyBorder="1" applyAlignment="1">
      <alignment horizontal="center" vertical="center"/>
    </xf>
    <xf numFmtId="15" fontId="11" fillId="0" borderId="10" xfId="2" applyNumberFormat="1" applyBorder="1" applyAlignment="1">
      <alignment horizontal="center" vertical="center"/>
    </xf>
    <xf numFmtId="15" fontId="7" fillId="0" borderId="2" xfId="2" applyNumberFormat="1" applyFont="1" applyBorder="1" applyAlignment="1">
      <alignment horizontal="right" vertical="center" wrapText="1"/>
    </xf>
    <xf numFmtId="15" fontId="7" fillId="0" borderId="4" xfId="2" applyNumberFormat="1" applyFont="1" applyBorder="1" applyAlignment="1">
      <alignment horizontal="right" vertical="center" wrapText="1"/>
    </xf>
    <xf numFmtId="171" fontId="18" fillId="16" borderId="1" xfId="0" applyNumberFormat="1" applyFont="1" applyFill="1" applyBorder="1" applyAlignment="1">
      <alignment horizontal="right" vertical="center" wrapText="1"/>
    </xf>
    <xf numFmtId="49" fontId="7" fillId="0" borderId="3" xfId="5" applyNumberFormat="1" applyFont="1" applyBorder="1" applyAlignment="1">
      <alignment horizontal="right" vertical="center"/>
    </xf>
    <xf numFmtId="169"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169" fontId="7" fillId="0" borderId="3" xfId="5" applyNumberFormat="1" applyFont="1" applyBorder="1" applyAlignment="1">
      <alignment horizontal="right" vertical="center" wrapText="1"/>
    </xf>
    <xf numFmtId="0" fontId="7" fillId="0" borderId="11" xfId="2" applyFont="1" applyBorder="1" applyAlignment="1">
      <alignment horizontal="center" vertical="center" wrapText="1"/>
    </xf>
    <xf numFmtId="0" fontId="0" fillId="0" borderId="11" xfId="0" applyBorder="1" applyAlignment="1">
      <alignment horizontal="center" vertical="center" wrapText="1"/>
    </xf>
    <xf numFmtId="0" fontId="2" fillId="0" borderId="11" xfId="0" applyFont="1" applyBorder="1" applyAlignment="1">
      <alignment horizontal="center" vertical="center" wrapText="1"/>
    </xf>
    <xf numFmtId="38" fontId="7" fillId="0" borderId="11" xfId="2" applyNumberFormat="1" applyFont="1" applyBorder="1" applyAlignment="1">
      <alignment horizontal="center" vertical="center" wrapText="1"/>
    </xf>
    <xf numFmtId="14" fontId="0" fillId="0" borderId="11" xfId="0" applyNumberFormat="1" applyBorder="1" applyAlignment="1">
      <alignment horizontal="right" wrapText="1"/>
    </xf>
    <xf numFmtId="0" fontId="2" fillId="0" borderId="11" xfId="0" applyFont="1" applyBorder="1" applyAlignment="1">
      <alignment horizontal="right" wrapText="1"/>
    </xf>
    <xf numFmtId="169" fontId="5" fillId="0" borderId="11" xfId="0" applyNumberFormat="1" applyFont="1" applyBorder="1" applyAlignment="1">
      <alignment horizontal="right" wrapText="1"/>
    </xf>
    <xf numFmtId="171" fontId="18" fillId="16" borderId="11" xfId="0" applyNumberFormat="1" applyFont="1" applyFill="1" applyBorder="1" applyAlignment="1">
      <alignment horizontal="right" wrapText="1"/>
    </xf>
    <xf numFmtId="49" fontId="7" fillId="0" borderId="11" xfId="5" applyNumberFormat="1" applyFont="1" applyBorder="1" applyAlignment="1">
      <alignment horizontal="right"/>
    </xf>
    <xf numFmtId="169" fontId="7" fillId="0" borderId="11" xfId="5" applyNumberFormat="1" applyFont="1" applyBorder="1" applyAlignment="1">
      <alignment horizontal="right" wrapText="1"/>
    </xf>
    <xf numFmtId="169" fontId="2" fillId="0" borderId="1" xfId="0" applyNumberFormat="1" applyFont="1" applyBorder="1" applyAlignment="1">
      <alignment wrapText="1"/>
    </xf>
    <xf numFmtId="15" fontId="0" fillId="0" borderId="1" xfId="0" applyNumberFormat="1" applyBorder="1" applyAlignment="1">
      <alignment horizontal="right" vertical="center" wrapText="1"/>
    </xf>
    <xf numFmtId="0" fontId="7" fillId="0" borderId="5" xfId="2" applyFont="1" applyBorder="1" applyAlignment="1">
      <alignment horizontal="left" vertical="center" wrapText="1"/>
    </xf>
    <xf numFmtId="0" fontId="7" fillId="0" borderId="6" xfId="2" applyFont="1" applyBorder="1" applyAlignment="1">
      <alignment horizontal="left" vertical="center" wrapText="1"/>
    </xf>
    <xf numFmtId="0" fontId="7" fillId="0" borderId="7" xfId="2" applyFont="1" applyBorder="1" applyAlignment="1">
      <alignment horizontal="left" vertical="center" wrapText="1"/>
    </xf>
    <xf numFmtId="0" fontId="7" fillId="0" borderId="13" xfId="2" applyFont="1" applyBorder="1" applyAlignment="1">
      <alignment horizontal="left" vertical="center" wrapText="1"/>
    </xf>
    <xf numFmtId="0" fontId="7" fillId="0" borderId="0" xfId="2" applyFont="1" applyAlignment="1">
      <alignment horizontal="left" vertical="center" wrapText="1"/>
    </xf>
    <xf numFmtId="0" fontId="7" fillId="0" borderId="14" xfId="2" applyFont="1" applyBorder="1" applyAlignment="1">
      <alignment horizontal="left" vertical="center" wrapText="1"/>
    </xf>
    <xf numFmtId="0" fontId="7" fillId="0" borderId="8" xfId="2" applyFont="1" applyBorder="1" applyAlignment="1">
      <alignment horizontal="left" vertical="center" wrapText="1"/>
    </xf>
    <xf numFmtId="0" fontId="7" fillId="0" borderId="9" xfId="2" applyFont="1" applyBorder="1" applyAlignment="1">
      <alignment horizontal="left" vertical="center" wrapText="1"/>
    </xf>
    <xf numFmtId="0" fontId="7" fillId="0" borderId="10" xfId="2" applyFont="1" applyBorder="1" applyAlignment="1">
      <alignment horizontal="left" vertical="center" wrapText="1"/>
    </xf>
    <xf numFmtId="15" fontId="0" fillId="0" borderId="2" xfId="0" applyNumberFormat="1" applyBorder="1" applyAlignment="1">
      <alignment horizontal="right" wrapText="1"/>
    </xf>
    <xf numFmtId="15" fontId="0" fillId="0" borderId="4" xfId="0" applyNumberFormat="1" applyBorder="1" applyAlignment="1">
      <alignment horizontal="right" wrapText="1"/>
    </xf>
    <xf numFmtId="0" fontId="5" fillId="0" borderId="0" xfId="0" applyFont="1" applyAlignment="1">
      <alignment horizontal="right" wrapText="1"/>
    </xf>
    <xf numFmtId="15" fontId="0" fillId="0" borderId="0" xfId="0" applyNumberFormat="1" applyAlignment="1">
      <alignment horizontal="right" wrapText="1"/>
    </xf>
    <xf numFmtId="0" fontId="2" fillId="0" borderId="0" xfId="0" applyFont="1" applyAlignment="1">
      <alignment horizontal="right" wrapText="1"/>
    </xf>
    <xf numFmtId="169" fontId="5" fillId="0" borderId="0" xfId="0" applyNumberFormat="1" applyFont="1" applyAlignment="1">
      <alignment horizontal="right" wrapText="1"/>
    </xf>
    <xf numFmtId="170" fontId="18" fillId="0" borderId="0" xfId="11" applyNumberFormat="1" applyFont="1" applyBorder="1" applyAlignment="1">
      <alignment horizontal="right" wrapText="1"/>
    </xf>
    <xf numFmtId="49" fontId="7" fillId="0" borderId="0" xfId="5" applyNumberFormat="1" applyFont="1" applyBorder="1" applyAlignment="1">
      <alignment horizontal="right" wrapText="1"/>
    </xf>
    <xf numFmtId="169" fontId="7" fillId="0" borderId="0" xfId="5" applyNumberFormat="1" applyFont="1" applyBorder="1" applyAlignment="1">
      <alignment horizontal="right" wrapText="1"/>
    </xf>
    <xf numFmtId="0" fontId="20" fillId="0" borderId="0" xfId="0" applyFont="1" applyAlignment="1">
      <alignment wrapText="1"/>
    </xf>
    <xf numFmtId="169" fontId="3" fillId="0" borderId="1" xfId="0" applyNumberFormat="1" applyFont="1" applyBorder="1" applyAlignment="1">
      <alignment wrapText="1"/>
    </xf>
    <xf numFmtId="0" fontId="6" fillId="0" borderId="1" xfId="0" applyFont="1" applyBorder="1" applyAlignment="1">
      <alignment horizontal="right" wrapText="1"/>
    </xf>
    <xf numFmtId="15" fontId="3" fillId="0" borderId="1" xfId="0" applyNumberFormat="1" applyFont="1" applyBorder="1" applyAlignment="1">
      <alignment horizontal="right" wrapText="1"/>
    </xf>
    <xf numFmtId="0" fontId="3" fillId="0" borderId="1" xfId="0" applyFont="1" applyBorder="1" applyAlignment="1">
      <alignment horizontal="right" wrapText="1"/>
    </xf>
    <xf numFmtId="169" fontId="6" fillId="0" borderId="2" xfId="0" applyNumberFormat="1" applyFont="1" applyBorder="1" applyAlignment="1">
      <alignment horizontal="right" wrapText="1"/>
    </xf>
    <xf numFmtId="170" fontId="13" fillId="0" borderId="1" xfId="11" applyNumberFormat="1" applyFont="1" applyBorder="1" applyAlignment="1">
      <alignment horizontal="right" wrapText="1"/>
    </xf>
    <xf numFmtId="49" fontId="8" fillId="0" borderId="3" xfId="5" applyNumberFormat="1" applyFont="1" applyBorder="1" applyAlignment="1">
      <alignment horizontal="right" wrapText="1"/>
    </xf>
    <xf numFmtId="169" fontId="8" fillId="0" borderId="2" xfId="5" applyNumberFormat="1" applyFont="1" applyBorder="1" applyAlignment="1">
      <alignment horizontal="right" wrapText="1"/>
    </xf>
    <xf numFmtId="169" fontId="8" fillId="0" borderId="4" xfId="5" applyNumberFormat="1" applyFont="1" applyBorder="1" applyAlignment="1">
      <alignment horizontal="right" wrapText="1"/>
    </xf>
    <xf numFmtId="181" fontId="8" fillId="0" borderId="1" xfId="2" applyNumberFormat="1" applyFont="1" applyBorder="1" applyAlignment="1">
      <alignment horizontal="center" vertical="center" wrapText="1"/>
    </xf>
    <xf numFmtId="0" fontId="8" fillId="0" borderId="0" xfId="2" applyFont="1" applyAlignment="1">
      <alignment horizontal="left" vertical="center"/>
    </xf>
    <xf numFmtId="0" fontId="7" fillId="0" borderId="2" xfId="0" applyFont="1" applyBorder="1" applyAlignment="1">
      <alignment horizontal="left" wrapText="1"/>
    </xf>
    <xf numFmtId="0" fontId="7" fillId="0" borderId="4" xfId="0" applyFont="1" applyBorder="1" applyAlignment="1">
      <alignment horizontal="left" wrapText="1"/>
    </xf>
    <xf numFmtId="0" fontId="17" fillId="0" borderId="1" xfId="2" applyFont="1" applyBorder="1" applyAlignment="1">
      <alignment horizontal="center" wrapText="1"/>
    </xf>
    <xf numFmtId="0" fontId="12" fillId="0" borderId="1" xfId="0" applyFont="1" applyBorder="1" applyAlignment="1">
      <alignment horizontal="center" wrapText="1"/>
    </xf>
    <xf numFmtId="38" fontId="17" fillId="0" borderId="1" xfId="2" applyNumberFormat="1" applyFont="1" applyBorder="1" applyAlignment="1">
      <alignment horizontal="center" wrapText="1"/>
    </xf>
    <xf numFmtId="176" fontId="20" fillId="0" borderId="1" xfId="0" applyNumberFormat="1" applyFont="1" applyBorder="1" applyAlignment="1">
      <alignment wrapText="1"/>
    </xf>
    <xf numFmtId="0" fontId="12" fillId="0" borderId="1" xfId="0" applyFont="1" applyBorder="1" applyAlignment="1">
      <alignment wrapText="1"/>
    </xf>
    <xf numFmtId="15" fontId="17" fillId="0" borderId="1" xfId="2" applyNumberFormat="1" applyFont="1" applyBorder="1" applyAlignment="1">
      <alignment wrapText="1"/>
    </xf>
    <xf numFmtId="176" fontId="17" fillId="0" borderId="3" xfId="5" applyNumberFormat="1" applyFont="1" applyBorder="1" applyAlignment="1">
      <alignment wrapText="1"/>
    </xf>
    <xf numFmtId="171" fontId="52" fillId="16" borderId="1" xfId="0" applyNumberFormat="1" applyFont="1" applyFill="1" applyBorder="1" applyAlignment="1">
      <alignment horizontal="right" wrapText="1"/>
    </xf>
    <xf numFmtId="49" fontId="17" fillId="0" borderId="1" xfId="5" applyNumberFormat="1" applyFont="1" applyBorder="1" applyAlignment="1">
      <alignment horizontal="right"/>
    </xf>
    <xf numFmtId="176" fontId="17" fillId="0" borderId="2" xfId="5" applyNumberFormat="1" applyFont="1" applyBorder="1" applyAlignment="1">
      <alignment wrapText="1"/>
    </xf>
    <xf numFmtId="176" fontId="17" fillId="0" borderId="4" xfId="5" applyNumberFormat="1" applyFont="1" applyBorder="1" applyAlignment="1">
      <alignment wrapText="1"/>
    </xf>
    <xf numFmtId="169" fontId="2" fillId="0" borderId="1" xfId="0" applyNumberFormat="1" applyFont="1" applyBorder="1" applyAlignment="1">
      <alignment vertical="center" wrapText="1"/>
    </xf>
    <xf numFmtId="14" fontId="7" fillId="0" borderId="1" xfId="0" applyNumberFormat="1" applyFont="1" applyBorder="1" applyAlignment="1">
      <alignment horizontal="center" vertical="center" wrapText="1"/>
    </xf>
  </cellXfs>
  <cellStyles count="18">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3" xfId="6" xr:uid="{00000000-0005-0000-0000-00000C000000}"/>
    <cellStyle name="Normal 3 2" xfId="17" xr:uid="{00000000-0005-0000-0000-00000D000000}"/>
    <cellStyle name="Normal 3 7" xfId="13" xr:uid="{00000000-0005-0000-0000-00000E000000}"/>
    <cellStyle name="Normal 3 9" xfId="7" xr:uid="{00000000-0005-0000-0000-00000F000000}"/>
    <cellStyle name="Porcentaje" xfId="1" builtinId="5"/>
    <cellStyle name="Porcentaje 3" xfId="16" xr:uid="{00000000-0005-0000-0000-000011000000}"/>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(Formato!$F$248:$G$248,Formato!$H$248:$I$248)</c:f>
              <c:strCache>
                <c:ptCount val="3"/>
                <c:pt idx="0">
                  <c:v>Programado</c:v>
                </c:pt>
                <c:pt idx="2">
                  <c:v>Ejecutado</c:v>
                </c:pt>
              </c:strCache>
            </c:strRef>
          </c:cat>
          <c:val>
            <c:numRef>
              <c:f>(Formato!$F$249:$G$249,Formato!$H$249:$I$249)</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1375803360"/>
        <c:axId val="1375801184"/>
      </c:barChart>
      <c:catAx>
        <c:axId val="137580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375801184"/>
        <c:crosses val="autoZero"/>
        <c:auto val="0"/>
        <c:lblAlgn val="ctr"/>
        <c:lblOffset val="100"/>
        <c:tickMarkSkip val="1"/>
        <c:noMultiLvlLbl val="0"/>
      </c:catAx>
      <c:valAx>
        <c:axId val="137580118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7580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(Formato!$E$172:$F$172,Formato!$G$172:$H$172)</c:f>
              <c:strCache>
                <c:ptCount val="3"/>
                <c:pt idx="0">
                  <c:v>Programado</c:v>
                </c:pt>
                <c:pt idx="2">
                  <c:v>Ejecutado</c:v>
                </c:pt>
              </c:strCache>
            </c:strRef>
          </c:cat>
          <c:val>
            <c:numRef>
              <c:f>(Formato!$E$173:$F$173,Formato!$G$173:$H$173)</c:f>
              <c:numCache>
                <c:formatCode>0.00%</c:formatCode>
                <c:ptCount val="4"/>
                <c:pt idx="0">
                  <c:v>0.59460000000000002</c:v>
                </c:pt>
                <c:pt idx="2">
                  <c:v>0.73399999999999999</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1375799008"/>
        <c:axId val="1375798464"/>
      </c:barChart>
      <c:catAx>
        <c:axId val="1375799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375798464"/>
        <c:crosses val="autoZero"/>
        <c:auto val="0"/>
        <c:lblAlgn val="ctr"/>
        <c:lblOffset val="100"/>
        <c:tickMarkSkip val="1"/>
        <c:noMultiLvlLbl val="0"/>
      </c:catAx>
      <c:valAx>
        <c:axId val="137579846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7579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(Formato!$F$212:$G$212,Formato!$H$212:$I$212)</c:f>
              <c:strCache>
                <c:ptCount val="3"/>
                <c:pt idx="0">
                  <c:v>Programado</c:v>
                </c:pt>
                <c:pt idx="2">
                  <c:v>Ejecutado</c:v>
                </c:pt>
              </c:strCache>
            </c:strRef>
          </c:cat>
          <c:val>
            <c:numRef>
              <c:f>(Formato!$F$213:$G$213,Formato!$H$213:$I$213)</c:f>
              <c:numCache>
                <c:formatCode>0.00%</c:formatCode>
                <c:ptCount val="4"/>
                <c:pt idx="0">
                  <c:v>0.40100000000000002</c:v>
                </c:pt>
                <c:pt idx="2">
                  <c:v>0.54990000000000006</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1375803904"/>
        <c:axId val="1375799552"/>
      </c:barChart>
      <c:catAx>
        <c:axId val="13758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375799552"/>
        <c:crosses val="autoZero"/>
        <c:auto val="0"/>
        <c:lblAlgn val="ctr"/>
        <c:lblOffset val="100"/>
        <c:tickMarkSkip val="1"/>
        <c:noMultiLvlLbl val="0"/>
      </c:catAx>
      <c:valAx>
        <c:axId val="1375799552"/>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75803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(Formato!$E$263:$F$263,Formato!$G$263:$H$263)</c:f>
              <c:strCache>
                <c:ptCount val="3"/>
                <c:pt idx="0">
                  <c:v>Programado</c:v>
                </c:pt>
                <c:pt idx="2">
                  <c:v>Ejecutado</c:v>
                </c:pt>
              </c:strCache>
            </c:strRef>
          </c:cat>
          <c:val>
            <c:numRef>
              <c:f>(Formato!$E$264:$F$264,Formato!$G$264:$H$264)</c:f>
              <c:numCache>
                <c:formatCode>0.00%</c:formatCode>
                <c:ptCount val="4"/>
                <c:pt idx="0">
                  <c:v>0.66370000000000007</c:v>
                </c:pt>
                <c:pt idx="2">
                  <c:v>0.75829999999999997</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1375797920"/>
        <c:axId val="1375800640"/>
      </c:barChart>
      <c:catAx>
        <c:axId val="1375797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375800640"/>
        <c:crosses val="autoZero"/>
        <c:auto val="0"/>
        <c:lblAlgn val="ctr"/>
        <c:lblOffset val="100"/>
        <c:tickMarkSkip val="1"/>
        <c:noMultiLvlLbl val="0"/>
      </c:catAx>
      <c:valAx>
        <c:axId val="1375800640"/>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75797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(Formato!$F$282:$G$282,Formato!$H$282:$I$282)</c:f>
              <c:strCache>
                <c:ptCount val="3"/>
                <c:pt idx="0">
                  <c:v>Programado</c:v>
                </c:pt>
                <c:pt idx="2">
                  <c:v>Ejecutado</c:v>
                </c:pt>
              </c:strCache>
            </c:strRef>
          </c:cat>
          <c:val>
            <c:numRef>
              <c:f>(Formato!$F$283:$G$283,Formato!$H$297:$I$297)</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1375804448"/>
        <c:axId val="1375797376"/>
      </c:barChart>
      <c:catAx>
        <c:axId val="1375804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375797376"/>
        <c:crosses val="autoZero"/>
        <c:auto val="0"/>
        <c:lblAlgn val="ctr"/>
        <c:lblOffset val="100"/>
        <c:tickMarkSkip val="1"/>
        <c:noMultiLvlLbl val="0"/>
      </c:catAx>
      <c:valAx>
        <c:axId val="137579737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75804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Formato!$B$160:$D$165</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Formato!$H$160:$H$165</c:f>
              <c:numCache>
                <c:formatCode>0.00%</c:formatCode>
                <c:ptCount val="6"/>
                <c:pt idx="0">
                  <c:v>0.73399999999999999</c:v>
                </c:pt>
                <c:pt idx="1">
                  <c:v>0.54990000000000006</c:v>
                </c:pt>
                <c:pt idx="2" formatCode="0%">
                  <c:v>1</c:v>
                </c:pt>
                <c:pt idx="3">
                  <c:v>0.75829999999999997</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1375801728"/>
        <c:axId val="1375802816"/>
      </c:barChart>
      <c:catAx>
        <c:axId val="1375801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75802816"/>
        <c:crosses val="autoZero"/>
        <c:auto val="1"/>
        <c:lblAlgn val="ctr"/>
        <c:lblOffset val="100"/>
        <c:noMultiLvlLbl val="0"/>
      </c:catAx>
      <c:valAx>
        <c:axId val="1375802816"/>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37580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76.jpeg"/><Relationship Id="rId13" Type="http://schemas.openxmlformats.org/officeDocument/2006/relationships/image" Target="../media/image181.jpeg"/><Relationship Id="rId18" Type="http://schemas.openxmlformats.org/officeDocument/2006/relationships/image" Target="../media/image186.jpeg"/><Relationship Id="rId3" Type="http://schemas.openxmlformats.org/officeDocument/2006/relationships/image" Target="../media/image171.jpeg"/><Relationship Id="rId21" Type="http://schemas.openxmlformats.org/officeDocument/2006/relationships/image" Target="../media/image189.jpeg"/><Relationship Id="rId7" Type="http://schemas.openxmlformats.org/officeDocument/2006/relationships/image" Target="../media/image175.jpeg"/><Relationship Id="rId12" Type="http://schemas.openxmlformats.org/officeDocument/2006/relationships/image" Target="../media/image180.jpeg"/><Relationship Id="rId17" Type="http://schemas.openxmlformats.org/officeDocument/2006/relationships/image" Target="../media/image185.jpeg"/><Relationship Id="rId2" Type="http://schemas.openxmlformats.org/officeDocument/2006/relationships/image" Target="../media/image110.png"/><Relationship Id="rId16" Type="http://schemas.openxmlformats.org/officeDocument/2006/relationships/image" Target="../media/image184.jpeg"/><Relationship Id="rId20" Type="http://schemas.openxmlformats.org/officeDocument/2006/relationships/image" Target="../media/image188.jpeg"/><Relationship Id="rId1" Type="http://schemas.openxmlformats.org/officeDocument/2006/relationships/image" Target="../media/image7.jpeg"/><Relationship Id="rId6" Type="http://schemas.openxmlformats.org/officeDocument/2006/relationships/image" Target="../media/image174.jpeg"/><Relationship Id="rId11" Type="http://schemas.openxmlformats.org/officeDocument/2006/relationships/image" Target="../media/image179.jpeg"/><Relationship Id="rId5" Type="http://schemas.openxmlformats.org/officeDocument/2006/relationships/image" Target="../media/image173.jpeg"/><Relationship Id="rId15" Type="http://schemas.openxmlformats.org/officeDocument/2006/relationships/image" Target="../media/image183.jpeg"/><Relationship Id="rId10" Type="http://schemas.openxmlformats.org/officeDocument/2006/relationships/image" Target="../media/image178.jpeg"/><Relationship Id="rId19" Type="http://schemas.openxmlformats.org/officeDocument/2006/relationships/image" Target="../media/image187.jpeg"/><Relationship Id="rId4" Type="http://schemas.openxmlformats.org/officeDocument/2006/relationships/image" Target="../media/image172.jpeg"/><Relationship Id="rId9" Type="http://schemas.openxmlformats.org/officeDocument/2006/relationships/image" Target="../media/image177.jpeg"/><Relationship Id="rId14" Type="http://schemas.openxmlformats.org/officeDocument/2006/relationships/image" Target="../media/image18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pn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 Id="rId14" Type="http://schemas.openxmlformats.org/officeDocument/2006/relationships/image" Target="../media/image3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0.jpeg"/><Relationship Id="rId13" Type="http://schemas.openxmlformats.org/officeDocument/2006/relationships/image" Target="../media/image45.jpeg"/><Relationship Id="rId18" Type="http://schemas.openxmlformats.org/officeDocument/2006/relationships/image" Target="../media/image50.jpeg"/><Relationship Id="rId26" Type="http://schemas.openxmlformats.org/officeDocument/2006/relationships/image" Target="../media/image58.jpeg"/><Relationship Id="rId3" Type="http://schemas.openxmlformats.org/officeDocument/2006/relationships/image" Target="../media/image35.jpeg"/><Relationship Id="rId21" Type="http://schemas.openxmlformats.org/officeDocument/2006/relationships/image" Target="../media/image53.jpeg"/><Relationship Id="rId7" Type="http://schemas.openxmlformats.org/officeDocument/2006/relationships/image" Target="../media/image39.jpe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jpeg"/><Relationship Id="rId2" Type="http://schemas.openxmlformats.org/officeDocument/2006/relationships/image" Target="../media/image8.png"/><Relationship Id="rId16" Type="http://schemas.openxmlformats.org/officeDocument/2006/relationships/image" Target="../media/image48.jpeg"/><Relationship Id="rId20" Type="http://schemas.openxmlformats.org/officeDocument/2006/relationships/image" Target="../media/image52.jpeg"/><Relationship Id="rId1" Type="http://schemas.openxmlformats.org/officeDocument/2006/relationships/image" Target="../media/image7.jpeg"/><Relationship Id="rId6" Type="http://schemas.openxmlformats.org/officeDocument/2006/relationships/image" Target="../media/image38.jpeg"/><Relationship Id="rId11" Type="http://schemas.openxmlformats.org/officeDocument/2006/relationships/image" Target="../media/image43.jpeg"/><Relationship Id="rId24" Type="http://schemas.openxmlformats.org/officeDocument/2006/relationships/image" Target="../media/image56.jpeg"/><Relationship Id="rId5" Type="http://schemas.openxmlformats.org/officeDocument/2006/relationships/image" Target="../media/image37.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png"/><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6.jpeg"/><Relationship Id="rId13" Type="http://schemas.openxmlformats.org/officeDocument/2006/relationships/image" Target="../media/image71.jpeg"/><Relationship Id="rId18" Type="http://schemas.openxmlformats.org/officeDocument/2006/relationships/image" Target="../media/image76.jpeg"/><Relationship Id="rId26" Type="http://schemas.openxmlformats.org/officeDocument/2006/relationships/image" Target="../media/image84.jpeg"/><Relationship Id="rId39" Type="http://schemas.openxmlformats.org/officeDocument/2006/relationships/image" Target="../media/image97.jpeg"/><Relationship Id="rId3" Type="http://schemas.openxmlformats.org/officeDocument/2006/relationships/image" Target="../media/image61.jpeg"/><Relationship Id="rId21" Type="http://schemas.openxmlformats.org/officeDocument/2006/relationships/image" Target="../media/image79.jpeg"/><Relationship Id="rId34" Type="http://schemas.openxmlformats.org/officeDocument/2006/relationships/image" Target="../media/image92.jpeg"/><Relationship Id="rId7" Type="http://schemas.openxmlformats.org/officeDocument/2006/relationships/image" Target="../media/image65.jpeg"/><Relationship Id="rId12" Type="http://schemas.openxmlformats.org/officeDocument/2006/relationships/image" Target="../media/image70.jpeg"/><Relationship Id="rId17" Type="http://schemas.openxmlformats.org/officeDocument/2006/relationships/image" Target="../media/image75.jpeg"/><Relationship Id="rId25" Type="http://schemas.openxmlformats.org/officeDocument/2006/relationships/image" Target="../media/image83.jpeg"/><Relationship Id="rId33" Type="http://schemas.openxmlformats.org/officeDocument/2006/relationships/image" Target="../media/image91.jpeg"/><Relationship Id="rId38" Type="http://schemas.openxmlformats.org/officeDocument/2006/relationships/image" Target="../media/image96.jpeg"/><Relationship Id="rId2" Type="http://schemas.openxmlformats.org/officeDocument/2006/relationships/image" Target="../media/image8.png"/><Relationship Id="rId16" Type="http://schemas.openxmlformats.org/officeDocument/2006/relationships/image" Target="../media/image74.jpeg"/><Relationship Id="rId20" Type="http://schemas.openxmlformats.org/officeDocument/2006/relationships/image" Target="../media/image78.jpeg"/><Relationship Id="rId29" Type="http://schemas.openxmlformats.org/officeDocument/2006/relationships/image" Target="../media/image87.jpeg"/><Relationship Id="rId1" Type="http://schemas.openxmlformats.org/officeDocument/2006/relationships/image" Target="../media/image7.jpeg"/><Relationship Id="rId6" Type="http://schemas.openxmlformats.org/officeDocument/2006/relationships/image" Target="../media/image64.jpeg"/><Relationship Id="rId11" Type="http://schemas.openxmlformats.org/officeDocument/2006/relationships/image" Target="../media/image69.jpeg"/><Relationship Id="rId24" Type="http://schemas.openxmlformats.org/officeDocument/2006/relationships/image" Target="../media/image82.jpeg"/><Relationship Id="rId32" Type="http://schemas.openxmlformats.org/officeDocument/2006/relationships/image" Target="../media/image90.jpeg"/><Relationship Id="rId37" Type="http://schemas.openxmlformats.org/officeDocument/2006/relationships/image" Target="../media/image95.jpeg"/><Relationship Id="rId5" Type="http://schemas.openxmlformats.org/officeDocument/2006/relationships/image" Target="../media/image63.jpeg"/><Relationship Id="rId15" Type="http://schemas.openxmlformats.org/officeDocument/2006/relationships/image" Target="../media/image73.jpeg"/><Relationship Id="rId23" Type="http://schemas.openxmlformats.org/officeDocument/2006/relationships/image" Target="../media/image81.jpeg"/><Relationship Id="rId28" Type="http://schemas.openxmlformats.org/officeDocument/2006/relationships/image" Target="../media/image86.jpeg"/><Relationship Id="rId36" Type="http://schemas.openxmlformats.org/officeDocument/2006/relationships/image" Target="../media/image94.jpeg"/><Relationship Id="rId10" Type="http://schemas.openxmlformats.org/officeDocument/2006/relationships/image" Target="../media/image68.jpeg"/><Relationship Id="rId19" Type="http://schemas.openxmlformats.org/officeDocument/2006/relationships/image" Target="../media/image77.jpeg"/><Relationship Id="rId31" Type="http://schemas.openxmlformats.org/officeDocument/2006/relationships/image" Target="../media/image89.jpeg"/><Relationship Id="rId4" Type="http://schemas.openxmlformats.org/officeDocument/2006/relationships/image" Target="../media/image62.jpeg"/><Relationship Id="rId9" Type="http://schemas.openxmlformats.org/officeDocument/2006/relationships/image" Target="../media/image67.jpeg"/><Relationship Id="rId14" Type="http://schemas.openxmlformats.org/officeDocument/2006/relationships/image" Target="../media/image72.jpeg"/><Relationship Id="rId22" Type="http://schemas.openxmlformats.org/officeDocument/2006/relationships/image" Target="../media/image80.jpeg"/><Relationship Id="rId27" Type="http://schemas.openxmlformats.org/officeDocument/2006/relationships/image" Target="../media/image85.jpeg"/><Relationship Id="rId30" Type="http://schemas.openxmlformats.org/officeDocument/2006/relationships/image" Target="../media/image88.jpeg"/><Relationship Id="rId35" Type="http://schemas.openxmlformats.org/officeDocument/2006/relationships/image" Target="../media/image9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jpeg"/><Relationship Id="rId3" Type="http://schemas.openxmlformats.org/officeDocument/2006/relationships/image" Target="../media/image98.jpeg"/><Relationship Id="rId7" Type="http://schemas.openxmlformats.org/officeDocument/2006/relationships/image" Target="../media/image102.jpeg"/><Relationship Id="rId12" Type="http://schemas.openxmlformats.org/officeDocument/2006/relationships/image" Target="../media/image107.jpeg"/><Relationship Id="rId2" Type="http://schemas.openxmlformats.org/officeDocument/2006/relationships/image" Target="../media/image18.png"/><Relationship Id="rId1" Type="http://schemas.openxmlformats.org/officeDocument/2006/relationships/image" Target="../media/image7.jpeg"/><Relationship Id="rId6" Type="http://schemas.openxmlformats.org/officeDocument/2006/relationships/image" Target="../media/image101.jpeg"/><Relationship Id="rId11" Type="http://schemas.openxmlformats.org/officeDocument/2006/relationships/image" Target="../media/image106.jpeg"/><Relationship Id="rId5" Type="http://schemas.openxmlformats.org/officeDocument/2006/relationships/image" Target="../media/image100.jpeg"/><Relationship Id="rId10" Type="http://schemas.openxmlformats.org/officeDocument/2006/relationships/image" Target="../media/image105.jpeg"/><Relationship Id="rId4" Type="http://schemas.openxmlformats.org/officeDocument/2006/relationships/image" Target="../media/image99.jpeg"/><Relationship Id="rId9" Type="http://schemas.openxmlformats.org/officeDocument/2006/relationships/image" Target="../media/image104.jpeg"/><Relationship Id="rId14" Type="http://schemas.openxmlformats.org/officeDocument/2006/relationships/image" Target="../media/image109.jpeg"/></Relationships>
</file>

<file path=xl/drawings/_rels/drawing9.xml.rels><?xml version="1.0" encoding="UTF-8" standalone="yes"?>
<Relationships xmlns="http://schemas.openxmlformats.org/package/2006/relationships"><Relationship Id="rId13" Type="http://schemas.openxmlformats.org/officeDocument/2006/relationships/image" Target="../media/image121.jpeg"/><Relationship Id="rId18" Type="http://schemas.openxmlformats.org/officeDocument/2006/relationships/image" Target="../media/image126.jpeg"/><Relationship Id="rId26" Type="http://schemas.openxmlformats.org/officeDocument/2006/relationships/image" Target="../media/image134.jpeg"/><Relationship Id="rId39" Type="http://schemas.openxmlformats.org/officeDocument/2006/relationships/image" Target="../media/image147.jpeg"/><Relationship Id="rId21" Type="http://schemas.openxmlformats.org/officeDocument/2006/relationships/image" Target="../media/image129.jpeg"/><Relationship Id="rId34" Type="http://schemas.openxmlformats.org/officeDocument/2006/relationships/image" Target="../media/image142.jpeg"/><Relationship Id="rId42" Type="http://schemas.openxmlformats.org/officeDocument/2006/relationships/image" Target="../media/image150.jpeg"/><Relationship Id="rId47" Type="http://schemas.openxmlformats.org/officeDocument/2006/relationships/image" Target="../media/image155.jpeg"/><Relationship Id="rId50" Type="http://schemas.openxmlformats.org/officeDocument/2006/relationships/image" Target="../media/image158.jpeg"/><Relationship Id="rId55" Type="http://schemas.openxmlformats.org/officeDocument/2006/relationships/image" Target="../media/image163.jpeg"/><Relationship Id="rId7" Type="http://schemas.openxmlformats.org/officeDocument/2006/relationships/image" Target="../media/image115.jpeg"/><Relationship Id="rId2" Type="http://schemas.openxmlformats.org/officeDocument/2006/relationships/image" Target="../media/image110.png"/><Relationship Id="rId16" Type="http://schemas.openxmlformats.org/officeDocument/2006/relationships/image" Target="../media/image124.jpeg"/><Relationship Id="rId20" Type="http://schemas.openxmlformats.org/officeDocument/2006/relationships/image" Target="../media/image128.jpeg"/><Relationship Id="rId29" Type="http://schemas.openxmlformats.org/officeDocument/2006/relationships/image" Target="../media/image137.jpeg"/><Relationship Id="rId41" Type="http://schemas.openxmlformats.org/officeDocument/2006/relationships/image" Target="../media/image149.jpeg"/><Relationship Id="rId54" Type="http://schemas.openxmlformats.org/officeDocument/2006/relationships/image" Target="../media/image162.jpeg"/><Relationship Id="rId62" Type="http://schemas.openxmlformats.org/officeDocument/2006/relationships/image" Target="../media/image170.jpeg"/><Relationship Id="rId1" Type="http://schemas.openxmlformats.org/officeDocument/2006/relationships/image" Target="../media/image7.jpeg"/><Relationship Id="rId6" Type="http://schemas.openxmlformats.org/officeDocument/2006/relationships/image" Target="../media/image114.jpeg"/><Relationship Id="rId11" Type="http://schemas.openxmlformats.org/officeDocument/2006/relationships/image" Target="../media/image119.jpeg"/><Relationship Id="rId24" Type="http://schemas.openxmlformats.org/officeDocument/2006/relationships/image" Target="../media/image132.jpeg"/><Relationship Id="rId32" Type="http://schemas.openxmlformats.org/officeDocument/2006/relationships/image" Target="../media/image140.jpeg"/><Relationship Id="rId37" Type="http://schemas.openxmlformats.org/officeDocument/2006/relationships/image" Target="../media/image145.jpeg"/><Relationship Id="rId40" Type="http://schemas.openxmlformats.org/officeDocument/2006/relationships/image" Target="../media/image148.jpeg"/><Relationship Id="rId45" Type="http://schemas.openxmlformats.org/officeDocument/2006/relationships/image" Target="../media/image153.jpeg"/><Relationship Id="rId53" Type="http://schemas.openxmlformats.org/officeDocument/2006/relationships/image" Target="../media/image161.jpeg"/><Relationship Id="rId58" Type="http://schemas.openxmlformats.org/officeDocument/2006/relationships/image" Target="../media/image166.jpeg"/><Relationship Id="rId5" Type="http://schemas.openxmlformats.org/officeDocument/2006/relationships/image" Target="../media/image113.jpeg"/><Relationship Id="rId15" Type="http://schemas.openxmlformats.org/officeDocument/2006/relationships/image" Target="../media/image123.jpeg"/><Relationship Id="rId23" Type="http://schemas.openxmlformats.org/officeDocument/2006/relationships/image" Target="../media/image131.jpeg"/><Relationship Id="rId28" Type="http://schemas.openxmlformats.org/officeDocument/2006/relationships/image" Target="../media/image136.jpeg"/><Relationship Id="rId36" Type="http://schemas.openxmlformats.org/officeDocument/2006/relationships/image" Target="../media/image144.jpeg"/><Relationship Id="rId49" Type="http://schemas.openxmlformats.org/officeDocument/2006/relationships/image" Target="../media/image157.jpeg"/><Relationship Id="rId57" Type="http://schemas.openxmlformats.org/officeDocument/2006/relationships/image" Target="../media/image165.jpeg"/><Relationship Id="rId61" Type="http://schemas.openxmlformats.org/officeDocument/2006/relationships/image" Target="../media/image169.jpeg"/><Relationship Id="rId10" Type="http://schemas.openxmlformats.org/officeDocument/2006/relationships/image" Target="../media/image118.jpeg"/><Relationship Id="rId19" Type="http://schemas.openxmlformats.org/officeDocument/2006/relationships/image" Target="../media/image127.jpeg"/><Relationship Id="rId31" Type="http://schemas.openxmlformats.org/officeDocument/2006/relationships/image" Target="../media/image139.jpeg"/><Relationship Id="rId44" Type="http://schemas.openxmlformats.org/officeDocument/2006/relationships/image" Target="../media/image152.jpeg"/><Relationship Id="rId52" Type="http://schemas.openxmlformats.org/officeDocument/2006/relationships/image" Target="../media/image160.jpeg"/><Relationship Id="rId60" Type="http://schemas.openxmlformats.org/officeDocument/2006/relationships/image" Target="../media/image168.jpeg"/><Relationship Id="rId4" Type="http://schemas.openxmlformats.org/officeDocument/2006/relationships/image" Target="../media/image112.jpeg"/><Relationship Id="rId9" Type="http://schemas.openxmlformats.org/officeDocument/2006/relationships/image" Target="../media/image117.jpeg"/><Relationship Id="rId14" Type="http://schemas.openxmlformats.org/officeDocument/2006/relationships/image" Target="../media/image122.jpeg"/><Relationship Id="rId22" Type="http://schemas.openxmlformats.org/officeDocument/2006/relationships/image" Target="../media/image130.jpeg"/><Relationship Id="rId27" Type="http://schemas.openxmlformats.org/officeDocument/2006/relationships/image" Target="../media/image135.jpeg"/><Relationship Id="rId30" Type="http://schemas.openxmlformats.org/officeDocument/2006/relationships/image" Target="../media/image138.jpeg"/><Relationship Id="rId35" Type="http://schemas.openxmlformats.org/officeDocument/2006/relationships/image" Target="../media/image143.jpeg"/><Relationship Id="rId43" Type="http://schemas.openxmlformats.org/officeDocument/2006/relationships/image" Target="../media/image151.jpeg"/><Relationship Id="rId48" Type="http://schemas.openxmlformats.org/officeDocument/2006/relationships/image" Target="../media/image156.jpeg"/><Relationship Id="rId56" Type="http://schemas.openxmlformats.org/officeDocument/2006/relationships/image" Target="../media/image164.jpeg"/><Relationship Id="rId8" Type="http://schemas.openxmlformats.org/officeDocument/2006/relationships/image" Target="../media/image116.jpeg"/><Relationship Id="rId51" Type="http://schemas.openxmlformats.org/officeDocument/2006/relationships/image" Target="../media/image159.jpeg"/><Relationship Id="rId3" Type="http://schemas.openxmlformats.org/officeDocument/2006/relationships/image" Target="../media/image111.jpeg"/><Relationship Id="rId12" Type="http://schemas.openxmlformats.org/officeDocument/2006/relationships/image" Target="../media/image120.jpeg"/><Relationship Id="rId17" Type="http://schemas.openxmlformats.org/officeDocument/2006/relationships/image" Target="../media/image125.jpeg"/><Relationship Id="rId25" Type="http://schemas.openxmlformats.org/officeDocument/2006/relationships/image" Target="../media/image133.jpeg"/><Relationship Id="rId33" Type="http://schemas.openxmlformats.org/officeDocument/2006/relationships/image" Target="../media/image141.jpeg"/><Relationship Id="rId38" Type="http://schemas.openxmlformats.org/officeDocument/2006/relationships/image" Target="../media/image146.jpeg"/><Relationship Id="rId46" Type="http://schemas.openxmlformats.org/officeDocument/2006/relationships/image" Target="../media/image154.jpeg"/><Relationship Id="rId59" Type="http://schemas.openxmlformats.org/officeDocument/2006/relationships/image" Target="../media/image167.jpeg"/></Relationships>
</file>

<file path=xl/drawings/drawing1.xml><?xml version="1.0" encoding="utf-8"?>
<xdr:wsDr xmlns:xdr="http://schemas.openxmlformats.org/drawingml/2006/spreadsheetDrawing" xmlns:a="http://schemas.openxmlformats.org/drawingml/2006/main">
  <xdr:twoCellAnchor>
    <xdr:from>
      <xdr:col>12</xdr:col>
      <xdr:colOff>11905</xdr:colOff>
      <xdr:row>246</xdr:row>
      <xdr:rowOff>0</xdr:rowOff>
    </xdr:from>
    <xdr:to>
      <xdr:col>19</xdr:col>
      <xdr:colOff>1142999</xdr:colOff>
      <xdr:row>254</xdr:row>
      <xdr:rowOff>428625</xdr:rowOff>
    </xdr:to>
    <xdr:graphicFrame macro="">
      <xdr:nvGraphicFramePr>
        <xdr:cNvPr id="3" name="Gráfico 2">
          <a:extLst>
            <a:ext uri="{FF2B5EF4-FFF2-40B4-BE49-F238E27FC236}">
              <a16:creationId xmlns:a16="http://schemas.microsoft.com/office/drawing/2014/main" id="{10841992-39D9-4DFC-980B-8FB4C45FB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170</xdr:row>
      <xdr:rowOff>44223</xdr:rowOff>
    </xdr:from>
    <xdr:to>
      <xdr:col>19</xdr:col>
      <xdr:colOff>1143000</xdr:colOff>
      <xdr:row>177</xdr:row>
      <xdr:rowOff>231320</xdr:rowOff>
    </xdr:to>
    <xdr:graphicFrame macro="">
      <xdr:nvGraphicFramePr>
        <xdr:cNvPr id="4" name="Gráfico 5">
          <a:extLst>
            <a:ext uri="{FF2B5EF4-FFF2-40B4-BE49-F238E27FC236}">
              <a16:creationId xmlns:a16="http://schemas.microsoft.com/office/drawing/2014/main" id="{0AC5DD80-E60F-4817-B636-7294F8B9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211</xdr:row>
      <xdr:rowOff>83127</xdr:rowOff>
    </xdr:from>
    <xdr:to>
      <xdr:col>19</xdr:col>
      <xdr:colOff>1166812</xdr:colOff>
      <xdr:row>217</xdr:row>
      <xdr:rowOff>193965</xdr:rowOff>
    </xdr:to>
    <xdr:graphicFrame macro="">
      <xdr:nvGraphicFramePr>
        <xdr:cNvPr id="5" name="Gráfico 6">
          <a:extLst>
            <a:ext uri="{FF2B5EF4-FFF2-40B4-BE49-F238E27FC236}">
              <a16:creationId xmlns:a16="http://schemas.microsoft.com/office/drawing/2014/main" id="{5950A534-D975-41E3-AFEA-9D4EA5ABC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261</xdr:row>
      <xdr:rowOff>23813</xdr:rowOff>
    </xdr:from>
    <xdr:to>
      <xdr:col>19</xdr:col>
      <xdr:colOff>1095376</xdr:colOff>
      <xdr:row>268</xdr:row>
      <xdr:rowOff>285750</xdr:rowOff>
    </xdr:to>
    <xdr:graphicFrame macro="">
      <xdr:nvGraphicFramePr>
        <xdr:cNvPr id="6" name="Gráfico 7">
          <a:extLst>
            <a:ext uri="{FF2B5EF4-FFF2-40B4-BE49-F238E27FC236}">
              <a16:creationId xmlns:a16="http://schemas.microsoft.com/office/drawing/2014/main" id="{C081F190-77D0-4367-9878-58A3E0C4A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281</xdr:row>
      <xdr:rowOff>0</xdr:rowOff>
    </xdr:from>
    <xdr:to>
      <xdr:col>19</xdr:col>
      <xdr:colOff>1131094</xdr:colOff>
      <xdr:row>288</xdr:row>
      <xdr:rowOff>11906</xdr:rowOff>
    </xdr:to>
    <xdr:graphicFrame macro="">
      <xdr:nvGraphicFramePr>
        <xdr:cNvPr id="7" name="Gráfico 8">
          <a:extLst>
            <a:ext uri="{FF2B5EF4-FFF2-40B4-BE49-F238E27FC236}">
              <a16:creationId xmlns:a16="http://schemas.microsoft.com/office/drawing/2014/main" id="{D63BC002-992D-4461-8FBB-8BAFBB2E4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FDD9BE73-D573-4AB8-8CBD-2B9CB080860F}"/>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21704"/>
        <a:stretch/>
      </xdr:blipFill>
      <xdr:spPr>
        <a:xfrm>
          <a:off x="489516" y="292667"/>
          <a:ext cx="2026896" cy="1020129"/>
        </a:xfrm>
        <a:prstGeom prst="rect">
          <a:avLst/>
        </a:prstGeom>
      </xdr:spPr>
    </xdr:pic>
    <xdr:clientData/>
  </xdr:twoCellAnchor>
  <xdr:twoCellAnchor>
    <xdr:from>
      <xdr:col>11</xdr:col>
      <xdr:colOff>142875</xdr:colOff>
      <xdr:row>155</xdr:row>
      <xdr:rowOff>269875</xdr:rowOff>
    </xdr:from>
    <xdr:to>
      <xdr:col>19</xdr:col>
      <xdr:colOff>1188736</xdr:colOff>
      <xdr:row>167</xdr:row>
      <xdr:rowOff>147411</xdr:rowOff>
    </xdr:to>
    <xdr:graphicFrame macro="">
      <xdr:nvGraphicFramePr>
        <xdr:cNvPr id="9" name="Gráfico 8">
          <a:extLst>
            <a:ext uri="{FF2B5EF4-FFF2-40B4-BE49-F238E27FC236}">
              <a16:creationId xmlns:a16="http://schemas.microsoft.com/office/drawing/2014/main" id="{13E87E88-69CA-4D87-BBB9-BFCAF6E52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623455</xdr:colOff>
      <xdr:row>375</xdr:row>
      <xdr:rowOff>166254</xdr:rowOff>
    </xdr:from>
    <xdr:to>
      <xdr:col>17</xdr:col>
      <xdr:colOff>54725</xdr:colOff>
      <xdr:row>375</xdr:row>
      <xdr:rowOff>1339734</xdr:rowOff>
    </xdr:to>
    <xdr:pic>
      <xdr:nvPicPr>
        <xdr:cNvPr id="11" name="Imagen 10">
          <a:extLst>
            <a:ext uri="{FF2B5EF4-FFF2-40B4-BE49-F238E27FC236}">
              <a16:creationId xmlns:a16="http://schemas.microsoft.com/office/drawing/2014/main" id="{8B8FFCE2-7314-4D3A-B2D7-B75B766A68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791200" y="420901090"/>
          <a:ext cx="9420398"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EB90C389-C302-4D50-B121-C99C1AD48E5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537AB81B-9613-4D0A-9223-64EB326F633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twoCellAnchor editAs="oneCell">
    <xdr:from>
      <xdr:col>7</xdr:col>
      <xdr:colOff>456981</xdr:colOff>
      <xdr:row>6</xdr:row>
      <xdr:rowOff>93128</xdr:rowOff>
    </xdr:from>
    <xdr:to>
      <xdr:col>11</xdr:col>
      <xdr:colOff>11505</xdr:colOff>
      <xdr:row>19</xdr:row>
      <xdr:rowOff>122278</xdr:rowOff>
    </xdr:to>
    <xdr:pic>
      <xdr:nvPicPr>
        <xdr:cNvPr id="4" name="Imagen 3">
          <a:extLst>
            <a:ext uri="{FF2B5EF4-FFF2-40B4-BE49-F238E27FC236}">
              <a16:creationId xmlns:a16="http://schemas.microsoft.com/office/drawing/2014/main" id="{74FC99E7-0169-4F47-88AF-1599934A1B0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861341" y="1830488"/>
          <a:ext cx="3402624" cy="2406590"/>
        </a:xfrm>
        <a:prstGeom prst="rect">
          <a:avLst/>
        </a:prstGeom>
      </xdr:spPr>
    </xdr:pic>
    <xdr:clientData/>
  </xdr:twoCellAnchor>
  <xdr:twoCellAnchor editAs="oneCell">
    <xdr:from>
      <xdr:col>2</xdr:col>
      <xdr:colOff>82820</xdr:colOff>
      <xdr:row>22</xdr:row>
      <xdr:rowOff>24486</xdr:rowOff>
    </xdr:from>
    <xdr:to>
      <xdr:col>6</xdr:col>
      <xdr:colOff>754624</xdr:colOff>
      <xdr:row>35</xdr:row>
      <xdr:rowOff>56670</xdr:rowOff>
    </xdr:to>
    <xdr:pic>
      <xdr:nvPicPr>
        <xdr:cNvPr id="5" name="Imagen 4">
          <a:extLst>
            <a:ext uri="{FF2B5EF4-FFF2-40B4-BE49-F238E27FC236}">
              <a16:creationId xmlns:a16="http://schemas.microsoft.com/office/drawing/2014/main" id="{95853943-F5B9-47BD-BA77-74B4F284A194}"/>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46700" y="4703166"/>
          <a:ext cx="3392144" cy="2409624"/>
        </a:xfrm>
        <a:prstGeom prst="rect">
          <a:avLst/>
        </a:prstGeom>
      </xdr:spPr>
    </xdr:pic>
    <xdr:clientData/>
  </xdr:twoCellAnchor>
  <xdr:twoCellAnchor editAs="oneCell">
    <xdr:from>
      <xdr:col>2</xdr:col>
      <xdr:colOff>73833</xdr:colOff>
      <xdr:row>6</xdr:row>
      <xdr:rowOff>101366</xdr:rowOff>
    </xdr:from>
    <xdr:to>
      <xdr:col>6</xdr:col>
      <xdr:colOff>745637</xdr:colOff>
      <xdr:row>19</xdr:row>
      <xdr:rowOff>121412</xdr:rowOff>
    </xdr:to>
    <xdr:pic>
      <xdr:nvPicPr>
        <xdr:cNvPr id="6" name="Imagen 5">
          <a:extLst>
            <a:ext uri="{FF2B5EF4-FFF2-40B4-BE49-F238E27FC236}">
              <a16:creationId xmlns:a16="http://schemas.microsoft.com/office/drawing/2014/main" id="{D2786DDA-EA4D-4826-9AA9-8143D9E418B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37713" y="1838726"/>
          <a:ext cx="3392144" cy="2397486"/>
        </a:xfrm>
        <a:prstGeom prst="rect">
          <a:avLst/>
        </a:prstGeom>
      </xdr:spPr>
    </xdr:pic>
    <xdr:clientData/>
  </xdr:twoCellAnchor>
  <xdr:twoCellAnchor editAs="oneCell">
    <xdr:from>
      <xdr:col>7</xdr:col>
      <xdr:colOff>496169</xdr:colOff>
      <xdr:row>22</xdr:row>
      <xdr:rowOff>62926</xdr:rowOff>
    </xdr:from>
    <xdr:to>
      <xdr:col>11</xdr:col>
      <xdr:colOff>53727</xdr:colOff>
      <xdr:row>35</xdr:row>
      <xdr:rowOff>89042</xdr:rowOff>
    </xdr:to>
    <xdr:pic>
      <xdr:nvPicPr>
        <xdr:cNvPr id="7" name="Imagen 6">
          <a:extLst>
            <a:ext uri="{FF2B5EF4-FFF2-40B4-BE49-F238E27FC236}">
              <a16:creationId xmlns:a16="http://schemas.microsoft.com/office/drawing/2014/main" id="{775D41B1-8220-4C89-96F8-00ABDBD1FFB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900529" y="4741606"/>
          <a:ext cx="3405658" cy="2403556"/>
        </a:xfrm>
        <a:prstGeom prst="rect">
          <a:avLst/>
        </a:prstGeom>
      </xdr:spPr>
    </xdr:pic>
    <xdr:clientData/>
  </xdr:twoCellAnchor>
  <xdr:twoCellAnchor editAs="oneCell">
    <xdr:from>
      <xdr:col>2</xdr:col>
      <xdr:colOff>52617</xdr:colOff>
      <xdr:row>39</xdr:row>
      <xdr:rowOff>86639</xdr:rowOff>
    </xdr:from>
    <xdr:to>
      <xdr:col>6</xdr:col>
      <xdr:colOff>721387</xdr:colOff>
      <xdr:row>52</xdr:row>
      <xdr:rowOff>109718</xdr:rowOff>
    </xdr:to>
    <xdr:pic>
      <xdr:nvPicPr>
        <xdr:cNvPr id="8" name="Imagen 7">
          <a:extLst>
            <a:ext uri="{FF2B5EF4-FFF2-40B4-BE49-F238E27FC236}">
              <a16:creationId xmlns:a16="http://schemas.microsoft.com/office/drawing/2014/main" id="{141111EC-AABE-4FE9-81B7-FF86EE77983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6497" y="9459239"/>
          <a:ext cx="3389110" cy="2400519"/>
        </a:xfrm>
        <a:prstGeom prst="rect">
          <a:avLst/>
        </a:prstGeom>
      </xdr:spPr>
    </xdr:pic>
    <xdr:clientData/>
  </xdr:twoCellAnchor>
  <xdr:twoCellAnchor editAs="oneCell">
    <xdr:from>
      <xdr:col>1</xdr:col>
      <xdr:colOff>260282</xdr:colOff>
      <xdr:row>55</xdr:row>
      <xdr:rowOff>87387</xdr:rowOff>
    </xdr:from>
    <xdr:to>
      <xdr:col>6</xdr:col>
      <xdr:colOff>699514</xdr:colOff>
      <xdr:row>68</xdr:row>
      <xdr:rowOff>119571</xdr:rowOff>
    </xdr:to>
    <xdr:pic>
      <xdr:nvPicPr>
        <xdr:cNvPr id="9" name="Imagen 8">
          <a:extLst>
            <a:ext uri="{FF2B5EF4-FFF2-40B4-BE49-F238E27FC236}">
              <a16:creationId xmlns:a16="http://schemas.microsoft.com/office/drawing/2014/main" id="{11D02ED2-C908-4901-82E1-EEAD94506F9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04122" y="12401307"/>
          <a:ext cx="3479612" cy="2409624"/>
        </a:xfrm>
        <a:prstGeom prst="rect">
          <a:avLst/>
        </a:prstGeom>
      </xdr:spPr>
    </xdr:pic>
    <xdr:clientData/>
  </xdr:twoCellAnchor>
  <xdr:twoCellAnchor editAs="oneCell">
    <xdr:from>
      <xdr:col>8</xdr:col>
      <xdr:colOff>820041</xdr:colOff>
      <xdr:row>55</xdr:row>
      <xdr:rowOff>57185</xdr:rowOff>
    </xdr:from>
    <xdr:to>
      <xdr:col>10</xdr:col>
      <xdr:colOff>397715</xdr:colOff>
      <xdr:row>68</xdr:row>
      <xdr:rowOff>86335</xdr:rowOff>
    </xdr:to>
    <xdr:pic>
      <xdr:nvPicPr>
        <xdr:cNvPr id="10" name="Imagen 9">
          <a:extLst>
            <a:ext uri="{FF2B5EF4-FFF2-40B4-BE49-F238E27FC236}">
              <a16:creationId xmlns:a16="http://schemas.microsoft.com/office/drawing/2014/main" id="{21E51D67-1D50-4237-99EA-B09A05BDB81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811141" y="12371105"/>
          <a:ext cx="1917014" cy="2406590"/>
        </a:xfrm>
        <a:prstGeom prst="rect">
          <a:avLst/>
        </a:prstGeom>
      </xdr:spPr>
    </xdr:pic>
    <xdr:clientData/>
  </xdr:twoCellAnchor>
  <xdr:twoCellAnchor editAs="oneCell">
    <xdr:from>
      <xdr:col>2</xdr:col>
      <xdr:colOff>29653</xdr:colOff>
      <xdr:row>71</xdr:row>
      <xdr:rowOff>89883</xdr:rowOff>
    </xdr:from>
    <xdr:to>
      <xdr:col>6</xdr:col>
      <xdr:colOff>710560</xdr:colOff>
      <xdr:row>84</xdr:row>
      <xdr:rowOff>115999</xdr:rowOff>
    </xdr:to>
    <xdr:pic>
      <xdr:nvPicPr>
        <xdr:cNvPr id="11" name="Imagen 10">
          <a:extLst>
            <a:ext uri="{FF2B5EF4-FFF2-40B4-BE49-F238E27FC236}">
              <a16:creationId xmlns:a16="http://schemas.microsoft.com/office/drawing/2014/main" id="{87598D28-6DD8-4DFE-8458-225B0B369ED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93533" y="15345123"/>
          <a:ext cx="3401247" cy="2403556"/>
        </a:xfrm>
        <a:prstGeom prst="rect">
          <a:avLst/>
        </a:prstGeom>
      </xdr:spPr>
    </xdr:pic>
    <xdr:clientData/>
  </xdr:twoCellAnchor>
  <xdr:twoCellAnchor editAs="oneCell">
    <xdr:from>
      <xdr:col>7</xdr:col>
      <xdr:colOff>463471</xdr:colOff>
      <xdr:row>71</xdr:row>
      <xdr:rowOff>95625</xdr:rowOff>
    </xdr:from>
    <xdr:to>
      <xdr:col>11</xdr:col>
      <xdr:colOff>24063</xdr:colOff>
      <xdr:row>84</xdr:row>
      <xdr:rowOff>118705</xdr:rowOff>
    </xdr:to>
    <xdr:pic>
      <xdr:nvPicPr>
        <xdr:cNvPr id="12" name="Imagen 11">
          <a:extLst>
            <a:ext uri="{FF2B5EF4-FFF2-40B4-BE49-F238E27FC236}">
              <a16:creationId xmlns:a16="http://schemas.microsoft.com/office/drawing/2014/main" id="{2830673B-A522-4F04-8CBC-BB151946BE1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867831" y="15350865"/>
          <a:ext cx="3408692" cy="2400520"/>
        </a:xfrm>
        <a:prstGeom prst="rect">
          <a:avLst/>
        </a:prstGeom>
      </xdr:spPr>
    </xdr:pic>
    <xdr:clientData/>
  </xdr:twoCellAnchor>
  <xdr:twoCellAnchor editAs="oneCell">
    <xdr:from>
      <xdr:col>2</xdr:col>
      <xdr:colOff>35395</xdr:colOff>
      <xdr:row>87</xdr:row>
      <xdr:rowOff>75904</xdr:rowOff>
    </xdr:from>
    <xdr:to>
      <xdr:col>6</xdr:col>
      <xdr:colOff>713267</xdr:colOff>
      <xdr:row>100</xdr:row>
      <xdr:rowOff>114157</xdr:rowOff>
    </xdr:to>
    <xdr:pic>
      <xdr:nvPicPr>
        <xdr:cNvPr id="13" name="Imagen 12">
          <a:extLst>
            <a:ext uri="{FF2B5EF4-FFF2-40B4-BE49-F238E27FC236}">
              <a16:creationId xmlns:a16="http://schemas.microsoft.com/office/drawing/2014/main" id="{F9A06376-7F74-4B63-AF99-B8D0CC5CBD8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99275" y="18272464"/>
          <a:ext cx="3398212" cy="2415693"/>
        </a:xfrm>
        <a:prstGeom prst="rect">
          <a:avLst/>
        </a:prstGeom>
      </xdr:spPr>
    </xdr:pic>
    <xdr:clientData/>
  </xdr:twoCellAnchor>
  <xdr:twoCellAnchor editAs="oneCell">
    <xdr:from>
      <xdr:col>8</xdr:col>
      <xdr:colOff>14178</xdr:colOff>
      <xdr:row>87</xdr:row>
      <xdr:rowOff>80897</xdr:rowOff>
    </xdr:from>
    <xdr:to>
      <xdr:col>11</xdr:col>
      <xdr:colOff>149864</xdr:colOff>
      <xdr:row>100</xdr:row>
      <xdr:rowOff>107012</xdr:rowOff>
    </xdr:to>
    <xdr:pic>
      <xdr:nvPicPr>
        <xdr:cNvPr id="14" name="Imagen 13">
          <a:extLst>
            <a:ext uri="{FF2B5EF4-FFF2-40B4-BE49-F238E27FC236}">
              <a16:creationId xmlns:a16="http://schemas.microsoft.com/office/drawing/2014/main" id="{4BA75AD8-ED21-4610-9322-35A03A6E858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005278" y="18277457"/>
          <a:ext cx="3397046" cy="2403555"/>
        </a:xfrm>
        <a:prstGeom prst="rect">
          <a:avLst/>
        </a:prstGeom>
      </xdr:spPr>
    </xdr:pic>
    <xdr:clientData/>
  </xdr:twoCellAnchor>
  <xdr:twoCellAnchor editAs="oneCell">
    <xdr:from>
      <xdr:col>1</xdr:col>
      <xdr:colOff>123827</xdr:colOff>
      <xdr:row>104</xdr:row>
      <xdr:rowOff>19947</xdr:rowOff>
    </xdr:from>
    <xdr:to>
      <xdr:col>6</xdr:col>
      <xdr:colOff>943729</xdr:colOff>
      <xdr:row>115</xdr:row>
      <xdr:rowOff>60531</xdr:rowOff>
    </xdr:to>
    <xdr:pic>
      <xdr:nvPicPr>
        <xdr:cNvPr id="15" name="Imagen 14">
          <a:extLst>
            <a:ext uri="{FF2B5EF4-FFF2-40B4-BE49-F238E27FC236}">
              <a16:creationId xmlns:a16="http://schemas.microsoft.com/office/drawing/2014/main" id="{D330308B-81E6-4FA0-9C45-3856A70838A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67667" y="21340707"/>
          <a:ext cx="3860282" cy="2052264"/>
        </a:xfrm>
        <a:prstGeom prst="rect">
          <a:avLst/>
        </a:prstGeom>
      </xdr:spPr>
    </xdr:pic>
    <xdr:clientData/>
  </xdr:twoCellAnchor>
  <xdr:twoCellAnchor editAs="oneCell">
    <xdr:from>
      <xdr:col>7</xdr:col>
      <xdr:colOff>119727</xdr:colOff>
      <xdr:row>39</xdr:row>
      <xdr:rowOff>165110</xdr:rowOff>
    </xdr:from>
    <xdr:to>
      <xdr:col>11</xdr:col>
      <xdr:colOff>503450</xdr:colOff>
      <xdr:row>52</xdr:row>
      <xdr:rowOff>72968</xdr:rowOff>
    </xdr:to>
    <xdr:pic>
      <xdr:nvPicPr>
        <xdr:cNvPr id="16" name="Imagen 15">
          <a:extLst>
            <a:ext uri="{FF2B5EF4-FFF2-40B4-BE49-F238E27FC236}">
              <a16:creationId xmlns:a16="http://schemas.microsoft.com/office/drawing/2014/main" id="{727AC4C0-1612-439E-9891-06B2AF38DBA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524087" y="9537710"/>
          <a:ext cx="4231823" cy="2285298"/>
        </a:xfrm>
        <a:prstGeom prst="rect">
          <a:avLst/>
        </a:prstGeom>
      </xdr:spPr>
    </xdr:pic>
    <xdr:clientData/>
  </xdr:twoCellAnchor>
  <xdr:twoCellAnchor editAs="oneCell">
    <xdr:from>
      <xdr:col>7</xdr:col>
      <xdr:colOff>119313</xdr:colOff>
      <xdr:row>103</xdr:row>
      <xdr:rowOff>177647</xdr:rowOff>
    </xdr:from>
    <xdr:to>
      <xdr:col>11</xdr:col>
      <xdr:colOff>525065</xdr:colOff>
      <xdr:row>116</xdr:row>
      <xdr:rowOff>56129</xdr:rowOff>
    </xdr:to>
    <xdr:pic>
      <xdr:nvPicPr>
        <xdr:cNvPr id="17" name="Imagen 16">
          <a:extLst>
            <a:ext uri="{FF2B5EF4-FFF2-40B4-BE49-F238E27FC236}">
              <a16:creationId xmlns:a16="http://schemas.microsoft.com/office/drawing/2014/main" id="{654EF144-C62B-4D53-9C83-1A2F3D8C31F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523673" y="21315527"/>
          <a:ext cx="4253852" cy="2255922"/>
        </a:xfrm>
        <a:prstGeom prst="rect">
          <a:avLst/>
        </a:prstGeom>
      </xdr:spPr>
    </xdr:pic>
    <xdr:clientData/>
  </xdr:twoCellAnchor>
  <xdr:twoCellAnchor editAs="oneCell">
    <xdr:from>
      <xdr:col>1</xdr:col>
      <xdr:colOff>142947</xdr:colOff>
      <xdr:row>121</xdr:row>
      <xdr:rowOff>4776</xdr:rowOff>
    </xdr:from>
    <xdr:to>
      <xdr:col>6</xdr:col>
      <xdr:colOff>957556</xdr:colOff>
      <xdr:row>132</xdr:row>
      <xdr:rowOff>38685</xdr:rowOff>
    </xdr:to>
    <xdr:pic>
      <xdr:nvPicPr>
        <xdr:cNvPr id="18" name="Imagen 17">
          <a:extLst>
            <a:ext uri="{FF2B5EF4-FFF2-40B4-BE49-F238E27FC236}">
              <a16:creationId xmlns:a16="http://schemas.microsoft.com/office/drawing/2014/main" id="{9A7E9BC5-D2A5-4380-A2E0-6CCCA69E8DD1}"/>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86787" y="26248056"/>
          <a:ext cx="3854989" cy="2045589"/>
        </a:xfrm>
        <a:prstGeom prst="rect">
          <a:avLst/>
        </a:prstGeom>
      </xdr:spPr>
    </xdr:pic>
    <xdr:clientData/>
  </xdr:twoCellAnchor>
  <xdr:twoCellAnchor editAs="oneCell">
    <xdr:from>
      <xdr:col>7</xdr:col>
      <xdr:colOff>550083</xdr:colOff>
      <xdr:row>120</xdr:row>
      <xdr:rowOff>122582</xdr:rowOff>
    </xdr:from>
    <xdr:to>
      <xdr:col>11</xdr:col>
      <xdr:colOff>107641</xdr:colOff>
      <xdr:row>133</xdr:row>
      <xdr:rowOff>145661</xdr:rowOff>
    </xdr:to>
    <xdr:pic>
      <xdr:nvPicPr>
        <xdr:cNvPr id="19" name="Imagen 18">
          <a:extLst>
            <a:ext uri="{FF2B5EF4-FFF2-40B4-BE49-F238E27FC236}">
              <a16:creationId xmlns:a16="http://schemas.microsoft.com/office/drawing/2014/main" id="{4729BF6F-7B72-4950-B3A2-F3C11341E005}"/>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954443" y="26182982"/>
          <a:ext cx="3405658" cy="2400519"/>
        </a:xfrm>
        <a:prstGeom prst="rect">
          <a:avLst/>
        </a:prstGeom>
      </xdr:spPr>
    </xdr:pic>
    <xdr:clientData/>
  </xdr:twoCellAnchor>
  <xdr:twoCellAnchor editAs="oneCell">
    <xdr:from>
      <xdr:col>2</xdr:col>
      <xdr:colOff>100790</xdr:colOff>
      <xdr:row>136</xdr:row>
      <xdr:rowOff>66173</xdr:rowOff>
    </xdr:from>
    <xdr:to>
      <xdr:col>6</xdr:col>
      <xdr:colOff>772594</xdr:colOff>
      <xdr:row>149</xdr:row>
      <xdr:rowOff>95322</xdr:rowOff>
    </xdr:to>
    <xdr:pic>
      <xdr:nvPicPr>
        <xdr:cNvPr id="20" name="Imagen 19">
          <a:extLst>
            <a:ext uri="{FF2B5EF4-FFF2-40B4-BE49-F238E27FC236}">
              <a16:creationId xmlns:a16="http://schemas.microsoft.com/office/drawing/2014/main" id="{3EE19DD6-49C4-4B9D-A1CF-540B57BAE37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664670" y="29067893"/>
          <a:ext cx="3392144" cy="2406589"/>
        </a:xfrm>
        <a:prstGeom prst="rect">
          <a:avLst/>
        </a:prstGeom>
      </xdr:spPr>
    </xdr:pic>
    <xdr:clientData/>
  </xdr:twoCellAnchor>
  <xdr:twoCellAnchor editAs="oneCell">
    <xdr:from>
      <xdr:col>7</xdr:col>
      <xdr:colOff>492247</xdr:colOff>
      <xdr:row>138</xdr:row>
      <xdr:rowOff>22745</xdr:rowOff>
    </xdr:from>
    <xdr:to>
      <xdr:col>11</xdr:col>
      <xdr:colOff>512408</xdr:colOff>
      <xdr:row>149</xdr:row>
      <xdr:rowOff>56655</xdr:rowOff>
    </xdr:to>
    <xdr:pic>
      <xdr:nvPicPr>
        <xdr:cNvPr id="21" name="Imagen 20">
          <a:extLst>
            <a:ext uri="{FF2B5EF4-FFF2-40B4-BE49-F238E27FC236}">
              <a16:creationId xmlns:a16="http://schemas.microsoft.com/office/drawing/2014/main" id="{692929DB-5D83-48A4-9A9F-87D44C6EA03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896607" y="29390225"/>
          <a:ext cx="3868261" cy="2045590"/>
        </a:xfrm>
        <a:prstGeom prst="rect">
          <a:avLst/>
        </a:prstGeom>
      </xdr:spPr>
    </xdr:pic>
    <xdr:clientData/>
  </xdr:twoCellAnchor>
  <xdr:twoCellAnchor editAs="oneCell">
    <xdr:from>
      <xdr:col>1</xdr:col>
      <xdr:colOff>283195</xdr:colOff>
      <xdr:row>152</xdr:row>
      <xdr:rowOff>91643</xdr:rowOff>
    </xdr:from>
    <xdr:to>
      <xdr:col>6</xdr:col>
      <xdr:colOff>740084</xdr:colOff>
      <xdr:row>166</xdr:row>
      <xdr:rowOff>1608</xdr:rowOff>
    </xdr:to>
    <xdr:pic>
      <xdr:nvPicPr>
        <xdr:cNvPr id="22" name="Imagen 21">
          <a:extLst>
            <a:ext uri="{FF2B5EF4-FFF2-40B4-BE49-F238E27FC236}">
              <a16:creationId xmlns:a16="http://schemas.microsoft.com/office/drawing/2014/main" id="{FA8C32E1-95D5-4C11-B93E-4ED03764F599}"/>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527035" y="32034683"/>
          <a:ext cx="3497269" cy="2470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7B6554BC-B206-4183-8A4F-87021289E6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859905" y="230505"/>
          <a:ext cx="865167" cy="495300"/>
        </a:xfrm>
        <a:prstGeom prst="rect">
          <a:avLst/>
        </a:prstGeom>
      </xdr:spPr>
    </xdr:pic>
    <xdr:clientData/>
  </xdr:oneCellAnchor>
  <xdr:oneCellAnchor>
    <xdr:from>
      <xdr:col>1</xdr:col>
      <xdr:colOff>142875</xdr:colOff>
      <xdr:row>1</xdr:row>
      <xdr:rowOff>76200</xdr:rowOff>
    </xdr:from>
    <xdr:ext cx="619125" cy="466725"/>
    <xdr:pic>
      <xdr:nvPicPr>
        <xdr:cNvPr id="3" name="4 Imagen">
          <a:extLst>
            <a:ext uri="{FF2B5EF4-FFF2-40B4-BE49-F238E27FC236}">
              <a16:creationId xmlns:a16="http://schemas.microsoft.com/office/drawing/2014/main" id="{9AC4F716-D486-4D7D-BF89-9318522572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5295" y="259080"/>
          <a:ext cx="619125" cy="466725"/>
        </a:xfrm>
        <a:prstGeom prst="rect">
          <a:avLst/>
        </a:prstGeom>
      </xdr:spPr>
    </xdr:pic>
    <xdr:clientData/>
  </xdr:oneCellAnchor>
  <xdr:twoCellAnchor editAs="oneCell">
    <xdr:from>
      <xdr:col>10</xdr:col>
      <xdr:colOff>113311</xdr:colOff>
      <xdr:row>1</xdr:row>
      <xdr:rowOff>107620</xdr:rowOff>
    </xdr:from>
    <xdr:to>
      <xdr:col>10</xdr:col>
      <xdr:colOff>977736</xdr:colOff>
      <xdr:row>3</xdr:row>
      <xdr:rowOff>136495</xdr:rowOff>
    </xdr:to>
    <xdr:pic>
      <xdr:nvPicPr>
        <xdr:cNvPr id="4" name="Imagen 3">
          <a:extLst>
            <a:ext uri="{FF2B5EF4-FFF2-40B4-BE49-F238E27FC236}">
              <a16:creationId xmlns:a16="http://schemas.microsoft.com/office/drawing/2014/main" id="{DDE59664-343B-43F4-B820-6EFE42B4001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325891" y="290500"/>
          <a:ext cx="864425" cy="638475"/>
        </a:xfrm>
        <a:prstGeom prst="rect">
          <a:avLst/>
        </a:prstGeom>
      </xdr:spPr>
    </xdr:pic>
    <xdr:clientData/>
  </xdr:twoCellAnchor>
  <xdr:twoCellAnchor editAs="oneCell">
    <xdr:from>
      <xdr:col>18</xdr:col>
      <xdr:colOff>132485</xdr:colOff>
      <xdr:row>1</xdr:row>
      <xdr:rowOff>81396</xdr:rowOff>
    </xdr:from>
    <xdr:to>
      <xdr:col>18</xdr:col>
      <xdr:colOff>975130</xdr:colOff>
      <xdr:row>3</xdr:row>
      <xdr:rowOff>148071</xdr:rowOff>
    </xdr:to>
    <xdr:pic>
      <xdr:nvPicPr>
        <xdr:cNvPr id="5" name="3 Imagen">
          <a:extLst>
            <a:ext uri="{FF2B5EF4-FFF2-40B4-BE49-F238E27FC236}">
              <a16:creationId xmlns:a16="http://schemas.microsoft.com/office/drawing/2014/main" id="{A5CEF60C-2F6A-43AF-B3CE-2A1AD82D9BAD}"/>
            </a:ext>
          </a:extLst>
        </xdr:cNvPr>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6195445" y="264276"/>
          <a:ext cx="842645" cy="6762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326091</xdr:colOff>
      <xdr:row>0</xdr:row>
      <xdr:rowOff>52618</xdr:rowOff>
    </xdr:from>
    <xdr:ext cx="843803" cy="299808"/>
    <xdr:pic>
      <xdr:nvPicPr>
        <xdr:cNvPr id="2" name="2 Imagen">
          <a:extLst>
            <a:ext uri="{FF2B5EF4-FFF2-40B4-BE49-F238E27FC236}">
              <a16:creationId xmlns:a16="http://schemas.microsoft.com/office/drawing/2014/main" id="{7BAD4908-0CE0-485C-81A9-6EFBC175B30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395671" y="52618"/>
          <a:ext cx="843803" cy="299808"/>
        </a:xfrm>
        <a:prstGeom prst="rect">
          <a:avLst/>
        </a:prstGeom>
      </xdr:spPr>
    </xdr:pic>
    <xdr:clientData/>
  </xdr:oneCellAnchor>
  <xdr:oneCellAnchor>
    <xdr:from>
      <xdr:col>1</xdr:col>
      <xdr:colOff>152399</xdr:colOff>
      <xdr:row>0</xdr:row>
      <xdr:rowOff>57151</xdr:rowOff>
    </xdr:from>
    <xdr:ext cx="714375" cy="247649"/>
    <xdr:pic>
      <xdr:nvPicPr>
        <xdr:cNvPr id="3" name="4 Imagen">
          <a:extLst>
            <a:ext uri="{FF2B5EF4-FFF2-40B4-BE49-F238E27FC236}">
              <a16:creationId xmlns:a16="http://schemas.microsoft.com/office/drawing/2014/main" id="{21FAD0E1-EC2C-4182-9C74-49FA7F8B446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44879" y="57151"/>
          <a:ext cx="714375" cy="247649"/>
        </a:xfrm>
        <a:prstGeom prst="rect">
          <a:avLst/>
        </a:prstGeom>
      </xdr:spPr>
    </xdr:pic>
    <xdr:clientData/>
  </xdr:oneCellAnchor>
  <xdr:twoCellAnchor editAs="oneCell">
    <xdr:from>
      <xdr:col>1</xdr:col>
      <xdr:colOff>510699</xdr:colOff>
      <xdr:row>5</xdr:row>
      <xdr:rowOff>36532</xdr:rowOff>
    </xdr:from>
    <xdr:to>
      <xdr:col>6</xdr:col>
      <xdr:colOff>296948</xdr:colOff>
      <xdr:row>18</xdr:row>
      <xdr:rowOff>138156</xdr:rowOff>
    </xdr:to>
    <xdr:pic>
      <xdr:nvPicPr>
        <xdr:cNvPr id="4" name="Imagen 3">
          <a:extLst>
            <a:ext uri="{FF2B5EF4-FFF2-40B4-BE49-F238E27FC236}">
              <a16:creationId xmlns:a16="http://schemas.microsoft.com/office/drawing/2014/main" id="{97754BE1-F7EA-4A20-94A8-231FF6492DD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3179" y="1560532"/>
          <a:ext cx="3748649" cy="2677184"/>
        </a:xfrm>
        <a:prstGeom prst="rect">
          <a:avLst/>
        </a:prstGeom>
      </xdr:spPr>
    </xdr:pic>
    <xdr:clientData/>
  </xdr:twoCellAnchor>
  <xdr:twoCellAnchor editAs="oneCell">
    <xdr:from>
      <xdr:col>7</xdr:col>
      <xdr:colOff>38544</xdr:colOff>
      <xdr:row>22</xdr:row>
      <xdr:rowOff>57093</xdr:rowOff>
    </xdr:from>
    <xdr:to>
      <xdr:col>11</xdr:col>
      <xdr:colOff>1189887</xdr:colOff>
      <xdr:row>34</xdr:row>
      <xdr:rowOff>219093</xdr:rowOff>
    </xdr:to>
    <xdr:pic>
      <xdr:nvPicPr>
        <xdr:cNvPr id="5" name="Imagen 4">
          <a:extLst>
            <a:ext uri="{FF2B5EF4-FFF2-40B4-BE49-F238E27FC236}">
              <a16:creationId xmlns:a16="http://schemas.microsoft.com/office/drawing/2014/main" id="{7E7AA3C2-B47B-4CF0-962F-07887BDEBC6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585904" y="5192973"/>
          <a:ext cx="4466043" cy="2440380"/>
        </a:xfrm>
        <a:prstGeom prst="rect">
          <a:avLst/>
        </a:prstGeom>
      </xdr:spPr>
    </xdr:pic>
    <xdr:clientData/>
  </xdr:twoCellAnchor>
  <xdr:twoCellAnchor editAs="oneCell">
    <xdr:from>
      <xdr:col>1</xdr:col>
      <xdr:colOff>578598</xdr:colOff>
      <xdr:row>21</xdr:row>
      <xdr:rowOff>133212</xdr:rowOff>
    </xdr:from>
    <xdr:to>
      <xdr:col>6</xdr:col>
      <xdr:colOff>508698</xdr:colOff>
      <xdr:row>34</xdr:row>
      <xdr:rowOff>461787</xdr:rowOff>
    </xdr:to>
    <xdr:pic>
      <xdr:nvPicPr>
        <xdr:cNvPr id="6" name="Imagen 5">
          <a:extLst>
            <a:ext uri="{FF2B5EF4-FFF2-40B4-BE49-F238E27FC236}">
              <a16:creationId xmlns:a16="http://schemas.microsoft.com/office/drawing/2014/main" id="{215D1A97-DF20-4C4E-B284-4F88C3B7088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371078" y="5078592"/>
          <a:ext cx="3892500" cy="2797455"/>
        </a:xfrm>
        <a:prstGeom prst="rect">
          <a:avLst/>
        </a:prstGeom>
      </xdr:spPr>
    </xdr:pic>
    <xdr:clientData/>
  </xdr:twoCellAnchor>
  <xdr:twoCellAnchor editAs="oneCell">
    <xdr:from>
      <xdr:col>8</xdr:col>
      <xdr:colOff>175560</xdr:colOff>
      <xdr:row>5</xdr:row>
      <xdr:rowOff>115429</xdr:rowOff>
    </xdr:from>
    <xdr:to>
      <xdr:col>11</xdr:col>
      <xdr:colOff>845873</xdr:colOff>
      <xdr:row>18</xdr:row>
      <xdr:rowOff>147866</xdr:rowOff>
    </xdr:to>
    <xdr:pic>
      <xdr:nvPicPr>
        <xdr:cNvPr id="7" name="Imagen 6">
          <a:extLst>
            <a:ext uri="{FF2B5EF4-FFF2-40B4-BE49-F238E27FC236}">
              <a16:creationId xmlns:a16="http://schemas.microsoft.com/office/drawing/2014/main" id="{46C41398-E1FD-4C97-873C-DECB1149B8E3}"/>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103920" y="1639429"/>
          <a:ext cx="3604013" cy="2607997"/>
        </a:xfrm>
        <a:prstGeom prst="rect">
          <a:avLst/>
        </a:prstGeom>
      </xdr:spPr>
    </xdr:pic>
    <xdr:clientData/>
  </xdr:twoCellAnchor>
  <xdr:oneCellAnchor>
    <xdr:from>
      <xdr:col>1</xdr:col>
      <xdr:colOff>480984</xdr:colOff>
      <xdr:row>37</xdr:row>
      <xdr:rowOff>96662</xdr:rowOff>
    </xdr:from>
    <xdr:ext cx="3647998" cy="2735999"/>
    <xdr:pic>
      <xdr:nvPicPr>
        <xdr:cNvPr id="8" name="Imagen 7">
          <a:extLst>
            <a:ext uri="{FF2B5EF4-FFF2-40B4-BE49-F238E27FC236}">
              <a16:creationId xmlns:a16="http://schemas.microsoft.com/office/drawing/2014/main" id="{39C091B7-8AE9-492B-8760-78C97D33AF0F}"/>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73464" y="8646302"/>
          <a:ext cx="3647998" cy="2735999"/>
        </a:xfrm>
        <a:prstGeom prst="rect">
          <a:avLst/>
        </a:prstGeom>
      </xdr:spPr>
    </xdr:pic>
    <xdr:clientData/>
  </xdr:oneCellAnchor>
  <xdr:twoCellAnchor editAs="oneCell">
    <xdr:from>
      <xdr:col>7</xdr:col>
      <xdr:colOff>59525</xdr:colOff>
      <xdr:row>38</xdr:row>
      <xdr:rowOff>115213</xdr:rowOff>
    </xdr:from>
    <xdr:to>
      <xdr:col>11</xdr:col>
      <xdr:colOff>1210868</xdr:colOff>
      <xdr:row>50</xdr:row>
      <xdr:rowOff>277213</xdr:rowOff>
    </xdr:to>
    <xdr:pic>
      <xdr:nvPicPr>
        <xdr:cNvPr id="9" name="Imagen 8">
          <a:extLst>
            <a:ext uri="{FF2B5EF4-FFF2-40B4-BE49-F238E27FC236}">
              <a16:creationId xmlns:a16="http://schemas.microsoft.com/office/drawing/2014/main" id="{9CA40E85-1C46-40A3-8388-89BC554934D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606885" y="8847733"/>
          <a:ext cx="4466043" cy="2356560"/>
        </a:xfrm>
        <a:prstGeom prst="rect">
          <a:avLst/>
        </a:prstGeom>
      </xdr:spPr>
    </xdr:pic>
    <xdr:clientData/>
  </xdr:twoCellAnchor>
  <xdr:oneCellAnchor>
    <xdr:from>
      <xdr:col>1</xdr:col>
      <xdr:colOff>145701</xdr:colOff>
      <xdr:row>54</xdr:row>
      <xdr:rowOff>9468</xdr:rowOff>
    </xdr:from>
    <xdr:ext cx="4354124" cy="2448000"/>
    <xdr:pic>
      <xdr:nvPicPr>
        <xdr:cNvPr id="10" name="Imagen 9">
          <a:extLst>
            <a:ext uri="{FF2B5EF4-FFF2-40B4-BE49-F238E27FC236}">
              <a16:creationId xmlns:a16="http://schemas.microsoft.com/office/drawing/2014/main" id="{3AE651EC-98A8-4D4E-800B-7C4FF80B8ED2}"/>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38181" y="12216708"/>
          <a:ext cx="4354124" cy="2448000"/>
        </a:xfrm>
        <a:prstGeom prst="rect">
          <a:avLst/>
        </a:prstGeom>
      </xdr:spPr>
    </xdr:pic>
    <xdr:clientData/>
  </xdr:oneCellAnchor>
  <xdr:oneCellAnchor>
    <xdr:from>
      <xdr:col>8</xdr:col>
      <xdr:colOff>97417</xdr:colOff>
      <xdr:row>53</xdr:row>
      <xdr:rowOff>107154</xdr:rowOff>
    </xdr:from>
    <xdr:ext cx="3541494" cy="2844000"/>
    <xdr:pic>
      <xdr:nvPicPr>
        <xdr:cNvPr id="11" name="Imagen 10">
          <a:extLst>
            <a:ext uri="{FF2B5EF4-FFF2-40B4-BE49-F238E27FC236}">
              <a16:creationId xmlns:a16="http://schemas.microsoft.com/office/drawing/2014/main" id="{FB523BB5-6011-4F71-826B-CFF17098A106}"/>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t="39771"/>
        <a:stretch/>
      </xdr:blipFill>
      <xdr:spPr>
        <a:xfrm>
          <a:off x="6025777" y="12131514"/>
          <a:ext cx="3541494" cy="2844000"/>
        </a:xfrm>
        <a:prstGeom prst="rect">
          <a:avLst/>
        </a:prstGeom>
      </xdr:spPr>
    </xdr:pic>
    <xdr:clientData/>
  </xdr:oneCellAnchor>
  <xdr:oneCellAnchor>
    <xdr:from>
      <xdr:col>2</xdr:col>
      <xdr:colOff>583232</xdr:colOff>
      <xdr:row>69</xdr:row>
      <xdr:rowOff>68999</xdr:rowOff>
    </xdr:from>
    <xdr:ext cx="2187000" cy="2916000"/>
    <xdr:pic>
      <xdr:nvPicPr>
        <xdr:cNvPr id="12" name="Imagen 11">
          <a:extLst>
            <a:ext uri="{FF2B5EF4-FFF2-40B4-BE49-F238E27FC236}">
              <a16:creationId xmlns:a16="http://schemas.microsoft.com/office/drawing/2014/main" id="{4EBB3041-53A2-4134-AE4E-834DC0D8C1CD}"/>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168192" y="15377579"/>
          <a:ext cx="2187000" cy="291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80A0862-BC6C-4221-8B3F-F20A9BAA7BC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2983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DE7BE0C7-8D4B-4385-AC21-D40AEC05E67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1</xdr:col>
      <xdr:colOff>164603</xdr:colOff>
      <xdr:row>85</xdr:row>
      <xdr:rowOff>59018</xdr:rowOff>
    </xdr:from>
    <xdr:to>
      <xdr:col>6</xdr:col>
      <xdr:colOff>475131</xdr:colOff>
      <xdr:row>98</xdr:row>
      <xdr:rowOff>100559</xdr:rowOff>
    </xdr:to>
    <xdr:pic>
      <xdr:nvPicPr>
        <xdr:cNvPr id="14" name="Imagen 13">
          <a:extLst>
            <a:ext uri="{FF2B5EF4-FFF2-40B4-BE49-F238E27FC236}">
              <a16:creationId xmlns:a16="http://schemas.microsoft.com/office/drawing/2014/main" id="{E07E4AF8-7618-480C-9773-A9AC60D9EF88}"/>
            </a:ext>
          </a:extLst>
        </xdr:cNvPr>
        <xdr:cNvPicPr>
          <a:picLocks noChangeAspect="1"/>
        </xdr:cNvPicPr>
      </xdr:nvPicPr>
      <xdr:blipFill>
        <a:blip xmlns:r="http://schemas.openxmlformats.org/officeDocument/2006/relationships" r:embed="rId3"/>
        <a:stretch>
          <a:fillRect/>
        </a:stretch>
      </xdr:blipFill>
      <xdr:spPr>
        <a:xfrm>
          <a:off x="415615" y="16814053"/>
          <a:ext cx="3367492" cy="2372365"/>
        </a:xfrm>
        <a:prstGeom prst="rect">
          <a:avLst/>
        </a:prstGeom>
      </xdr:spPr>
    </xdr:pic>
    <xdr:clientData/>
  </xdr:twoCellAnchor>
  <xdr:twoCellAnchor editAs="oneCell">
    <xdr:from>
      <xdr:col>7</xdr:col>
      <xdr:colOff>566645</xdr:colOff>
      <xdr:row>85</xdr:row>
      <xdr:rowOff>59019</xdr:rowOff>
    </xdr:from>
    <xdr:to>
      <xdr:col>11</xdr:col>
      <xdr:colOff>17930</xdr:colOff>
      <xdr:row>98</xdr:row>
      <xdr:rowOff>117056</xdr:rowOff>
    </xdr:to>
    <xdr:pic>
      <xdr:nvPicPr>
        <xdr:cNvPr id="15" name="Imagen 14">
          <a:extLst>
            <a:ext uri="{FF2B5EF4-FFF2-40B4-BE49-F238E27FC236}">
              <a16:creationId xmlns:a16="http://schemas.microsoft.com/office/drawing/2014/main" id="{3EC02675-0BF6-4CBC-904B-FD7DB43B139D}"/>
            </a:ext>
          </a:extLst>
        </xdr:cNvPr>
        <xdr:cNvPicPr>
          <a:picLocks noChangeAspect="1"/>
        </xdr:cNvPicPr>
      </xdr:nvPicPr>
      <xdr:blipFill>
        <a:blip xmlns:r="http://schemas.openxmlformats.org/officeDocument/2006/relationships" r:embed="rId4"/>
        <a:stretch>
          <a:fillRect/>
        </a:stretch>
      </xdr:blipFill>
      <xdr:spPr>
        <a:xfrm>
          <a:off x="4529045" y="16814054"/>
          <a:ext cx="3386791" cy="2388861"/>
        </a:xfrm>
        <a:prstGeom prst="rect">
          <a:avLst/>
        </a:prstGeom>
      </xdr:spPr>
    </xdr:pic>
    <xdr:clientData/>
  </xdr:twoCellAnchor>
  <xdr:twoCellAnchor editAs="oneCell">
    <xdr:from>
      <xdr:col>1</xdr:col>
      <xdr:colOff>179296</xdr:colOff>
      <xdr:row>69</xdr:row>
      <xdr:rowOff>44822</xdr:rowOff>
    </xdr:from>
    <xdr:to>
      <xdr:col>6</xdr:col>
      <xdr:colOff>510990</xdr:colOff>
      <xdr:row>82</xdr:row>
      <xdr:rowOff>96071</xdr:rowOff>
    </xdr:to>
    <xdr:pic>
      <xdr:nvPicPr>
        <xdr:cNvPr id="16" name="Imagen 15">
          <a:extLst>
            <a:ext uri="{FF2B5EF4-FFF2-40B4-BE49-F238E27FC236}">
              <a16:creationId xmlns:a16="http://schemas.microsoft.com/office/drawing/2014/main" id="{2604F8F3-119B-4556-ABE2-1ADDECBF863E}"/>
            </a:ext>
          </a:extLst>
        </xdr:cNvPr>
        <xdr:cNvPicPr>
          <a:picLocks noChangeAspect="1"/>
        </xdr:cNvPicPr>
      </xdr:nvPicPr>
      <xdr:blipFill>
        <a:blip xmlns:r="http://schemas.openxmlformats.org/officeDocument/2006/relationships" r:embed="rId5"/>
        <a:stretch>
          <a:fillRect/>
        </a:stretch>
      </xdr:blipFill>
      <xdr:spPr>
        <a:xfrm>
          <a:off x="430308" y="13698069"/>
          <a:ext cx="3388658" cy="2382073"/>
        </a:xfrm>
        <a:prstGeom prst="rect">
          <a:avLst/>
        </a:prstGeom>
      </xdr:spPr>
    </xdr:pic>
    <xdr:clientData/>
  </xdr:twoCellAnchor>
  <xdr:twoCellAnchor editAs="oneCell">
    <xdr:from>
      <xdr:col>8</xdr:col>
      <xdr:colOff>120774</xdr:colOff>
      <xdr:row>69</xdr:row>
      <xdr:rowOff>53789</xdr:rowOff>
    </xdr:from>
    <xdr:to>
      <xdr:col>11</xdr:col>
      <xdr:colOff>161365</xdr:colOff>
      <xdr:row>82</xdr:row>
      <xdr:rowOff>123903</xdr:rowOff>
    </xdr:to>
    <xdr:pic>
      <xdr:nvPicPr>
        <xdr:cNvPr id="17" name="Imagen 16">
          <a:extLst>
            <a:ext uri="{FF2B5EF4-FFF2-40B4-BE49-F238E27FC236}">
              <a16:creationId xmlns:a16="http://schemas.microsoft.com/office/drawing/2014/main" id="{3F8439AC-0F0F-4EF0-AB19-DE0C7F4B6BC9}"/>
            </a:ext>
          </a:extLst>
        </xdr:cNvPr>
        <xdr:cNvPicPr>
          <a:picLocks noChangeAspect="1"/>
        </xdr:cNvPicPr>
      </xdr:nvPicPr>
      <xdr:blipFill>
        <a:blip xmlns:r="http://schemas.openxmlformats.org/officeDocument/2006/relationships" r:embed="rId6"/>
        <a:stretch>
          <a:fillRect/>
        </a:stretch>
      </xdr:blipFill>
      <xdr:spPr>
        <a:xfrm>
          <a:off x="4665880" y="13707036"/>
          <a:ext cx="3393391" cy="24009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F784B61D-9789-4D3A-AA3D-3AB8F014D8C6}"/>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3BD62B32-3AF3-4330-8286-EB2C44F2C11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twoCellAnchor editAs="oneCell">
    <xdr:from>
      <xdr:col>7</xdr:col>
      <xdr:colOff>142875</xdr:colOff>
      <xdr:row>22</xdr:row>
      <xdr:rowOff>100362</xdr:rowOff>
    </xdr:from>
    <xdr:to>
      <xdr:col>11</xdr:col>
      <xdr:colOff>533400</xdr:colOff>
      <xdr:row>35</xdr:row>
      <xdr:rowOff>123825</xdr:rowOff>
    </xdr:to>
    <xdr:pic>
      <xdr:nvPicPr>
        <xdr:cNvPr id="4" name="Imagen 3">
          <a:extLst>
            <a:ext uri="{FF2B5EF4-FFF2-40B4-BE49-F238E27FC236}">
              <a16:creationId xmlns:a16="http://schemas.microsoft.com/office/drawing/2014/main" id="{D1D1AA46-2C30-4D53-8A3F-726C0E47EA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88155" y="4977162"/>
          <a:ext cx="4528185" cy="2416143"/>
        </a:xfrm>
        <a:prstGeom prst="rect">
          <a:avLst/>
        </a:prstGeom>
      </xdr:spPr>
    </xdr:pic>
    <xdr:clientData/>
  </xdr:twoCellAnchor>
  <xdr:twoCellAnchor editAs="oneCell">
    <xdr:from>
      <xdr:col>1</xdr:col>
      <xdr:colOff>79572</xdr:colOff>
      <xdr:row>22</xdr:row>
      <xdr:rowOff>114300</xdr:rowOff>
    </xdr:from>
    <xdr:to>
      <xdr:col>6</xdr:col>
      <xdr:colOff>533399</xdr:colOff>
      <xdr:row>35</xdr:row>
      <xdr:rowOff>104774</xdr:rowOff>
    </xdr:to>
    <xdr:pic>
      <xdr:nvPicPr>
        <xdr:cNvPr id="5" name="Imagen 4">
          <a:extLst>
            <a:ext uri="{FF2B5EF4-FFF2-40B4-BE49-F238E27FC236}">
              <a16:creationId xmlns:a16="http://schemas.microsoft.com/office/drawing/2014/main" id="{94EA7966-7006-460F-9AD0-E3B05CA8EA2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46272" y="4991100"/>
          <a:ext cx="3646607" cy="2383154"/>
        </a:xfrm>
        <a:prstGeom prst="rect">
          <a:avLst/>
        </a:prstGeom>
      </xdr:spPr>
    </xdr:pic>
    <xdr:clientData/>
  </xdr:twoCellAnchor>
  <xdr:twoCellAnchor editAs="oneCell">
    <xdr:from>
      <xdr:col>7</xdr:col>
      <xdr:colOff>132868</xdr:colOff>
      <xdr:row>55</xdr:row>
      <xdr:rowOff>130052</xdr:rowOff>
    </xdr:from>
    <xdr:to>
      <xdr:col>11</xdr:col>
      <xdr:colOff>466725</xdr:colOff>
      <xdr:row>68</xdr:row>
      <xdr:rowOff>129223</xdr:rowOff>
    </xdr:to>
    <xdr:pic>
      <xdr:nvPicPr>
        <xdr:cNvPr id="6" name="Imagen 5">
          <a:extLst>
            <a:ext uri="{FF2B5EF4-FFF2-40B4-BE49-F238E27FC236}">
              <a16:creationId xmlns:a16="http://schemas.microsoft.com/office/drawing/2014/main" id="{1EAE8ED5-78A3-4CBD-84FA-FAAEC6A2711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78148" y="11712452"/>
          <a:ext cx="4471517" cy="2475671"/>
        </a:xfrm>
        <a:prstGeom prst="rect">
          <a:avLst/>
        </a:prstGeom>
      </xdr:spPr>
    </xdr:pic>
    <xdr:clientData/>
  </xdr:twoCellAnchor>
  <xdr:oneCellAnchor>
    <xdr:from>
      <xdr:col>1</xdr:col>
      <xdr:colOff>103961</xdr:colOff>
      <xdr:row>6</xdr:row>
      <xdr:rowOff>76200</xdr:rowOff>
    </xdr:from>
    <xdr:ext cx="3563163" cy="2398059"/>
    <xdr:pic>
      <xdr:nvPicPr>
        <xdr:cNvPr id="7" name="Imagen 6">
          <a:extLst>
            <a:ext uri="{FF2B5EF4-FFF2-40B4-BE49-F238E27FC236}">
              <a16:creationId xmlns:a16="http://schemas.microsoft.com/office/drawing/2014/main" id="{ED470615-4E8E-4F4C-9322-E32124E1D813}"/>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72902" y="1815353"/>
          <a:ext cx="3563163" cy="2398059"/>
        </a:xfrm>
        <a:prstGeom prst="rect">
          <a:avLst/>
        </a:prstGeom>
      </xdr:spPr>
    </xdr:pic>
    <xdr:clientData/>
  </xdr:oneCellAnchor>
  <xdr:oneCellAnchor>
    <xdr:from>
      <xdr:col>7</xdr:col>
      <xdr:colOff>106333</xdr:colOff>
      <xdr:row>6</xdr:row>
      <xdr:rowOff>81782</xdr:rowOff>
    </xdr:from>
    <xdr:ext cx="4360892" cy="2401441"/>
    <xdr:pic>
      <xdr:nvPicPr>
        <xdr:cNvPr id="8" name="Imagen 7">
          <a:extLst>
            <a:ext uri="{FF2B5EF4-FFF2-40B4-BE49-F238E27FC236}">
              <a16:creationId xmlns:a16="http://schemas.microsoft.com/office/drawing/2014/main" id="{939B009A-9C16-4AFC-9F6E-1B0B879B469F}"/>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56992" y="1820935"/>
          <a:ext cx="4360892" cy="2401441"/>
        </a:xfrm>
        <a:prstGeom prst="rect">
          <a:avLst/>
        </a:prstGeom>
      </xdr:spPr>
    </xdr:pic>
    <xdr:clientData/>
  </xdr:oneCellAnchor>
  <xdr:oneCellAnchor>
    <xdr:from>
      <xdr:col>1</xdr:col>
      <xdr:colOff>101174</xdr:colOff>
      <xdr:row>39</xdr:row>
      <xdr:rowOff>53487</xdr:rowOff>
    </xdr:from>
    <xdr:ext cx="3565951" cy="2393877"/>
    <xdr:pic>
      <xdr:nvPicPr>
        <xdr:cNvPr id="9" name="Imagen 8">
          <a:extLst>
            <a:ext uri="{FF2B5EF4-FFF2-40B4-BE49-F238E27FC236}">
              <a16:creationId xmlns:a16="http://schemas.microsoft.com/office/drawing/2014/main" id="{A7BC2B93-0098-4C5B-ABD3-15FC59DA9A3B}"/>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r="9804" b="7628"/>
        <a:stretch/>
      </xdr:blipFill>
      <xdr:spPr>
        <a:xfrm>
          <a:off x="370115" y="8327911"/>
          <a:ext cx="3565951" cy="2393877"/>
        </a:xfrm>
        <a:prstGeom prst="rect">
          <a:avLst/>
        </a:prstGeom>
      </xdr:spPr>
    </xdr:pic>
    <xdr:clientData/>
  </xdr:oneCellAnchor>
  <xdr:oneCellAnchor>
    <xdr:from>
      <xdr:col>7</xdr:col>
      <xdr:colOff>143716</xdr:colOff>
      <xdr:row>39</xdr:row>
      <xdr:rowOff>85625</xdr:rowOff>
    </xdr:from>
    <xdr:ext cx="4390183" cy="2343810"/>
    <xdr:pic>
      <xdr:nvPicPr>
        <xdr:cNvPr id="10" name="Imagen 9">
          <a:extLst>
            <a:ext uri="{FF2B5EF4-FFF2-40B4-BE49-F238E27FC236}">
              <a16:creationId xmlns:a16="http://schemas.microsoft.com/office/drawing/2014/main" id="{561D03E6-2AD1-4A15-AB60-834A13B77016}"/>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294375" y="8360049"/>
          <a:ext cx="4390183" cy="2343810"/>
        </a:xfrm>
        <a:prstGeom prst="rect">
          <a:avLst/>
        </a:prstGeom>
      </xdr:spPr>
    </xdr:pic>
    <xdr:clientData/>
  </xdr:oneCellAnchor>
  <xdr:twoCellAnchor editAs="oneCell">
    <xdr:from>
      <xdr:col>1</xdr:col>
      <xdr:colOff>96218</xdr:colOff>
      <xdr:row>55</xdr:row>
      <xdr:rowOff>93825</xdr:rowOff>
    </xdr:from>
    <xdr:to>
      <xdr:col>6</xdr:col>
      <xdr:colOff>571500</xdr:colOff>
      <xdr:row>68</xdr:row>
      <xdr:rowOff>137325</xdr:rowOff>
    </xdr:to>
    <xdr:pic>
      <xdr:nvPicPr>
        <xdr:cNvPr id="11" name="Imagen 10">
          <a:extLst>
            <a:ext uri="{FF2B5EF4-FFF2-40B4-BE49-F238E27FC236}">
              <a16:creationId xmlns:a16="http://schemas.microsoft.com/office/drawing/2014/main" id="{A04D0A77-993E-453E-9CDC-2B07F395EF1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2918" y="11676225"/>
          <a:ext cx="3668062" cy="2520000"/>
        </a:xfrm>
        <a:prstGeom prst="rect">
          <a:avLst/>
        </a:prstGeom>
      </xdr:spPr>
    </xdr:pic>
    <xdr:clientData/>
  </xdr:twoCellAnchor>
  <xdr:twoCellAnchor editAs="oneCell">
    <xdr:from>
      <xdr:col>1</xdr:col>
      <xdr:colOff>60081</xdr:colOff>
      <xdr:row>88</xdr:row>
      <xdr:rowOff>66675</xdr:rowOff>
    </xdr:from>
    <xdr:to>
      <xdr:col>6</xdr:col>
      <xdr:colOff>619125</xdr:colOff>
      <xdr:row>101</xdr:row>
      <xdr:rowOff>110175</xdr:rowOff>
    </xdr:to>
    <xdr:pic>
      <xdr:nvPicPr>
        <xdr:cNvPr id="12" name="Imagen 11">
          <a:extLst>
            <a:ext uri="{FF2B5EF4-FFF2-40B4-BE49-F238E27FC236}">
              <a16:creationId xmlns:a16="http://schemas.microsoft.com/office/drawing/2014/main" id="{3FFA67A8-670B-4448-9F26-DD9CD39C087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6781" y="18369915"/>
          <a:ext cx="3751824" cy="2420940"/>
        </a:xfrm>
        <a:prstGeom prst="rect">
          <a:avLst/>
        </a:prstGeom>
      </xdr:spPr>
    </xdr:pic>
    <xdr:clientData/>
  </xdr:twoCellAnchor>
  <xdr:twoCellAnchor editAs="oneCell">
    <xdr:from>
      <xdr:col>7</xdr:col>
      <xdr:colOff>192823</xdr:colOff>
      <xdr:row>88</xdr:row>
      <xdr:rowOff>64525</xdr:rowOff>
    </xdr:from>
    <xdr:to>
      <xdr:col>11</xdr:col>
      <xdr:colOff>533400</xdr:colOff>
      <xdr:row>101</xdr:row>
      <xdr:rowOff>108025</xdr:rowOff>
    </xdr:to>
    <xdr:pic>
      <xdr:nvPicPr>
        <xdr:cNvPr id="13" name="Imagen 12">
          <a:extLst>
            <a:ext uri="{FF2B5EF4-FFF2-40B4-BE49-F238E27FC236}">
              <a16:creationId xmlns:a16="http://schemas.microsoft.com/office/drawing/2014/main" id="{2F2190A5-AE94-46E4-8469-E282B77D9BA6}"/>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338103" y="18367765"/>
          <a:ext cx="4478237" cy="2420940"/>
        </a:xfrm>
        <a:prstGeom prst="rect">
          <a:avLst/>
        </a:prstGeom>
      </xdr:spPr>
    </xdr:pic>
    <xdr:clientData/>
  </xdr:twoCellAnchor>
  <xdr:twoCellAnchor editAs="oneCell">
    <xdr:from>
      <xdr:col>1</xdr:col>
      <xdr:colOff>63278</xdr:colOff>
      <xdr:row>72</xdr:row>
      <xdr:rowOff>88247</xdr:rowOff>
    </xdr:from>
    <xdr:to>
      <xdr:col>6</xdr:col>
      <xdr:colOff>590550</xdr:colOff>
      <xdr:row>85</xdr:row>
      <xdr:rowOff>127809</xdr:rowOff>
    </xdr:to>
    <xdr:pic>
      <xdr:nvPicPr>
        <xdr:cNvPr id="14" name="Imagen 13">
          <a:extLst>
            <a:ext uri="{FF2B5EF4-FFF2-40B4-BE49-F238E27FC236}">
              <a16:creationId xmlns:a16="http://schemas.microsoft.com/office/drawing/2014/main" id="{14A9A5F6-4FA7-461C-8320-DBDBAB5B4781}"/>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9978" y="15274907"/>
          <a:ext cx="3720052" cy="2417002"/>
        </a:xfrm>
        <a:prstGeom prst="rect">
          <a:avLst/>
        </a:prstGeom>
      </xdr:spPr>
    </xdr:pic>
    <xdr:clientData/>
  </xdr:twoCellAnchor>
  <xdr:twoCellAnchor editAs="oneCell">
    <xdr:from>
      <xdr:col>7</xdr:col>
      <xdr:colOff>102629</xdr:colOff>
      <xdr:row>72</xdr:row>
      <xdr:rowOff>95251</xdr:rowOff>
    </xdr:from>
    <xdr:to>
      <xdr:col>11</xdr:col>
      <xdr:colOff>457200</xdr:colOff>
      <xdr:row>85</xdr:row>
      <xdr:rowOff>142875</xdr:rowOff>
    </xdr:to>
    <xdr:pic>
      <xdr:nvPicPr>
        <xdr:cNvPr id="15" name="Imagen 14">
          <a:extLst>
            <a:ext uri="{FF2B5EF4-FFF2-40B4-BE49-F238E27FC236}">
              <a16:creationId xmlns:a16="http://schemas.microsoft.com/office/drawing/2014/main" id="{BA8C673E-041E-4F4E-8ED5-456EE8F164BF}"/>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b="7018"/>
        <a:stretch/>
      </xdr:blipFill>
      <xdr:spPr>
        <a:xfrm>
          <a:off x="4247909" y="15281911"/>
          <a:ext cx="4492231" cy="24250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32EC3C92-518D-4ABC-B181-8AD23D4CA1E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8F003CC2-7A34-4D67-B6C8-C4F159C6AC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twoCellAnchor editAs="oneCell">
    <xdr:from>
      <xdr:col>2</xdr:col>
      <xdr:colOff>104775</xdr:colOff>
      <xdr:row>5</xdr:row>
      <xdr:rowOff>76200</xdr:rowOff>
    </xdr:from>
    <xdr:to>
      <xdr:col>6</xdr:col>
      <xdr:colOff>350520</xdr:colOff>
      <xdr:row>18</xdr:row>
      <xdr:rowOff>104775</xdr:rowOff>
    </xdr:to>
    <xdr:pic>
      <xdr:nvPicPr>
        <xdr:cNvPr id="4" name="Imagen 3">
          <a:extLst>
            <a:ext uri="{FF2B5EF4-FFF2-40B4-BE49-F238E27FC236}">
              <a16:creationId xmlns:a16="http://schemas.microsoft.com/office/drawing/2014/main" id="{8EDA90DE-E09A-49C9-B959-1A742030F81E}"/>
            </a:ext>
          </a:extLst>
        </xdr:cNvPr>
        <xdr:cNvPicPr>
          <a:picLocks noChangeAspect="1"/>
        </xdr:cNvPicPr>
      </xdr:nvPicPr>
      <xdr:blipFill>
        <a:blip xmlns:r="http://schemas.openxmlformats.org/officeDocument/2006/relationships" r:embed="rId3"/>
        <a:stretch>
          <a:fillRect/>
        </a:stretch>
      </xdr:blipFill>
      <xdr:spPr>
        <a:xfrm>
          <a:off x="706755" y="1501140"/>
          <a:ext cx="3446145" cy="2421255"/>
        </a:xfrm>
        <a:prstGeom prst="rect">
          <a:avLst/>
        </a:prstGeom>
      </xdr:spPr>
    </xdr:pic>
    <xdr:clientData/>
  </xdr:twoCellAnchor>
  <xdr:twoCellAnchor editAs="oneCell">
    <xdr:from>
      <xdr:col>8</xdr:col>
      <xdr:colOff>57150</xdr:colOff>
      <xdr:row>5</xdr:row>
      <xdr:rowOff>123825</xdr:rowOff>
    </xdr:from>
    <xdr:to>
      <xdr:col>10</xdr:col>
      <xdr:colOff>863250</xdr:colOff>
      <xdr:row>18</xdr:row>
      <xdr:rowOff>106894</xdr:rowOff>
    </xdr:to>
    <xdr:pic>
      <xdr:nvPicPr>
        <xdr:cNvPr id="5" name="Imagen 4">
          <a:extLst>
            <a:ext uri="{FF2B5EF4-FFF2-40B4-BE49-F238E27FC236}">
              <a16:creationId xmlns:a16="http://schemas.microsoft.com/office/drawing/2014/main" id="{70C8B465-276B-4AAA-B3AA-8BAC761E8E3A}"/>
            </a:ext>
          </a:extLst>
        </xdr:cNvPr>
        <xdr:cNvPicPr>
          <a:picLocks noChangeAspect="1"/>
        </xdr:cNvPicPr>
      </xdr:nvPicPr>
      <xdr:blipFill>
        <a:blip xmlns:r="http://schemas.openxmlformats.org/officeDocument/2006/relationships" r:embed="rId4"/>
        <a:stretch>
          <a:fillRect/>
        </a:stretch>
      </xdr:blipFill>
      <xdr:spPr>
        <a:xfrm>
          <a:off x="4933950" y="1548765"/>
          <a:ext cx="3358800" cy="2375749"/>
        </a:xfrm>
        <a:prstGeom prst="rect">
          <a:avLst/>
        </a:prstGeom>
      </xdr:spPr>
    </xdr:pic>
    <xdr:clientData/>
  </xdr:twoCellAnchor>
  <xdr:twoCellAnchor editAs="oneCell">
    <xdr:from>
      <xdr:col>2</xdr:col>
      <xdr:colOff>76200</xdr:colOff>
      <xdr:row>21</xdr:row>
      <xdr:rowOff>76200</xdr:rowOff>
    </xdr:from>
    <xdr:to>
      <xdr:col>6</xdr:col>
      <xdr:colOff>321945</xdr:colOff>
      <xdr:row>34</xdr:row>
      <xdr:rowOff>112395</xdr:rowOff>
    </xdr:to>
    <xdr:pic>
      <xdr:nvPicPr>
        <xdr:cNvPr id="6" name="Imagen 5">
          <a:extLst>
            <a:ext uri="{FF2B5EF4-FFF2-40B4-BE49-F238E27FC236}">
              <a16:creationId xmlns:a16="http://schemas.microsoft.com/office/drawing/2014/main" id="{49BDFBE8-873F-4A47-BCBB-7D805A57533A}"/>
            </a:ext>
          </a:extLst>
        </xdr:cNvPr>
        <xdr:cNvPicPr>
          <a:picLocks noChangeAspect="1"/>
        </xdr:cNvPicPr>
      </xdr:nvPicPr>
      <xdr:blipFill>
        <a:blip xmlns:r="http://schemas.openxmlformats.org/officeDocument/2006/relationships" r:embed="rId5"/>
        <a:stretch>
          <a:fillRect/>
        </a:stretch>
      </xdr:blipFill>
      <xdr:spPr>
        <a:xfrm>
          <a:off x="678180" y="4693920"/>
          <a:ext cx="3446145" cy="2428875"/>
        </a:xfrm>
        <a:prstGeom prst="rect">
          <a:avLst/>
        </a:prstGeom>
      </xdr:spPr>
    </xdr:pic>
    <xdr:clientData/>
  </xdr:twoCellAnchor>
  <xdr:twoCellAnchor editAs="oneCell">
    <xdr:from>
      <xdr:col>7</xdr:col>
      <xdr:colOff>352425</xdr:colOff>
      <xdr:row>21</xdr:row>
      <xdr:rowOff>76200</xdr:rowOff>
    </xdr:from>
    <xdr:to>
      <xdr:col>10</xdr:col>
      <xdr:colOff>845820</xdr:colOff>
      <xdr:row>34</xdr:row>
      <xdr:rowOff>104775</xdr:rowOff>
    </xdr:to>
    <xdr:pic>
      <xdr:nvPicPr>
        <xdr:cNvPr id="7" name="Imagen 6">
          <a:extLst>
            <a:ext uri="{FF2B5EF4-FFF2-40B4-BE49-F238E27FC236}">
              <a16:creationId xmlns:a16="http://schemas.microsoft.com/office/drawing/2014/main" id="{503689F5-2289-4B3F-9C0F-E3E2D4980E71}"/>
            </a:ext>
          </a:extLst>
        </xdr:cNvPr>
        <xdr:cNvPicPr>
          <a:picLocks noChangeAspect="1"/>
        </xdr:cNvPicPr>
      </xdr:nvPicPr>
      <xdr:blipFill>
        <a:blip xmlns:r="http://schemas.openxmlformats.org/officeDocument/2006/relationships" r:embed="rId6"/>
        <a:stretch>
          <a:fillRect/>
        </a:stretch>
      </xdr:blipFill>
      <xdr:spPr>
        <a:xfrm>
          <a:off x="4840605" y="4693920"/>
          <a:ext cx="3434715" cy="2421255"/>
        </a:xfrm>
        <a:prstGeom prst="rect">
          <a:avLst/>
        </a:prstGeom>
      </xdr:spPr>
    </xdr:pic>
    <xdr:clientData/>
  </xdr:twoCellAnchor>
  <xdr:twoCellAnchor editAs="oneCell">
    <xdr:from>
      <xdr:col>2</xdr:col>
      <xdr:colOff>95250</xdr:colOff>
      <xdr:row>37</xdr:row>
      <xdr:rowOff>76200</xdr:rowOff>
    </xdr:from>
    <xdr:to>
      <xdr:col>6</xdr:col>
      <xdr:colOff>340995</xdr:colOff>
      <xdr:row>50</xdr:row>
      <xdr:rowOff>112395</xdr:rowOff>
    </xdr:to>
    <xdr:pic>
      <xdr:nvPicPr>
        <xdr:cNvPr id="8" name="Imagen 7">
          <a:extLst>
            <a:ext uri="{FF2B5EF4-FFF2-40B4-BE49-F238E27FC236}">
              <a16:creationId xmlns:a16="http://schemas.microsoft.com/office/drawing/2014/main" id="{EC8869B3-9F5D-4A98-9F67-499D0EFFAC1A}"/>
            </a:ext>
          </a:extLst>
        </xdr:cNvPr>
        <xdr:cNvPicPr>
          <a:picLocks noChangeAspect="1"/>
        </xdr:cNvPicPr>
      </xdr:nvPicPr>
      <xdr:blipFill>
        <a:blip xmlns:r="http://schemas.openxmlformats.org/officeDocument/2006/relationships" r:embed="rId7"/>
        <a:stretch>
          <a:fillRect/>
        </a:stretch>
      </xdr:blipFill>
      <xdr:spPr>
        <a:xfrm>
          <a:off x="697230" y="7848600"/>
          <a:ext cx="3446145" cy="2428875"/>
        </a:xfrm>
        <a:prstGeom prst="rect">
          <a:avLst/>
        </a:prstGeom>
      </xdr:spPr>
    </xdr:pic>
    <xdr:clientData/>
  </xdr:twoCellAnchor>
  <xdr:twoCellAnchor editAs="oneCell">
    <xdr:from>
      <xdr:col>8</xdr:col>
      <xdr:colOff>38100</xdr:colOff>
      <xdr:row>37</xdr:row>
      <xdr:rowOff>85725</xdr:rowOff>
    </xdr:from>
    <xdr:to>
      <xdr:col>10</xdr:col>
      <xdr:colOff>904875</xdr:colOff>
      <xdr:row>50</xdr:row>
      <xdr:rowOff>114300</xdr:rowOff>
    </xdr:to>
    <xdr:pic>
      <xdr:nvPicPr>
        <xdr:cNvPr id="9" name="Imagen 8">
          <a:extLst>
            <a:ext uri="{FF2B5EF4-FFF2-40B4-BE49-F238E27FC236}">
              <a16:creationId xmlns:a16="http://schemas.microsoft.com/office/drawing/2014/main" id="{78D0C126-180D-4E02-8A3B-28A37D4B3F23}"/>
            </a:ext>
          </a:extLst>
        </xdr:cNvPr>
        <xdr:cNvPicPr>
          <a:picLocks noChangeAspect="1"/>
        </xdr:cNvPicPr>
      </xdr:nvPicPr>
      <xdr:blipFill>
        <a:blip xmlns:r="http://schemas.openxmlformats.org/officeDocument/2006/relationships" r:embed="rId8"/>
        <a:stretch>
          <a:fillRect/>
        </a:stretch>
      </xdr:blipFill>
      <xdr:spPr>
        <a:xfrm>
          <a:off x="4914900" y="7858125"/>
          <a:ext cx="3419475" cy="2421255"/>
        </a:xfrm>
        <a:prstGeom prst="rect">
          <a:avLst/>
        </a:prstGeom>
      </xdr:spPr>
    </xdr:pic>
    <xdr:clientData/>
  </xdr:twoCellAnchor>
  <xdr:twoCellAnchor editAs="oneCell">
    <xdr:from>
      <xdr:col>2</xdr:col>
      <xdr:colOff>85725</xdr:colOff>
      <xdr:row>53</xdr:row>
      <xdr:rowOff>85725</xdr:rowOff>
    </xdr:from>
    <xdr:to>
      <xdr:col>6</xdr:col>
      <xdr:colOff>323850</xdr:colOff>
      <xdr:row>66</xdr:row>
      <xdr:rowOff>114300</xdr:rowOff>
    </xdr:to>
    <xdr:pic>
      <xdr:nvPicPr>
        <xdr:cNvPr id="10" name="Imagen 9">
          <a:extLst>
            <a:ext uri="{FF2B5EF4-FFF2-40B4-BE49-F238E27FC236}">
              <a16:creationId xmlns:a16="http://schemas.microsoft.com/office/drawing/2014/main" id="{96148076-F20A-4801-ADBB-1FBC1DB0FB52}"/>
            </a:ext>
          </a:extLst>
        </xdr:cNvPr>
        <xdr:cNvPicPr>
          <a:picLocks noChangeAspect="1"/>
        </xdr:cNvPicPr>
      </xdr:nvPicPr>
      <xdr:blipFill>
        <a:blip xmlns:r="http://schemas.openxmlformats.org/officeDocument/2006/relationships" r:embed="rId9"/>
        <a:stretch>
          <a:fillRect/>
        </a:stretch>
      </xdr:blipFill>
      <xdr:spPr>
        <a:xfrm>
          <a:off x="687705" y="11012805"/>
          <a:ext cx="3438525" cy="2421255"/>
        </a:xfrm>
        <a:prstGeom prst="rect">
          <a:avLst/>
        </a:prstGeom>
      </xdr:spPr>
    </xdr:pic>
    <xdr:clientData/>
  </xdr:twoCellAnchor>
  <xdr:twoCellAnchor editAs="oneCell">
    <xdr:from>
      <xdr:col>8</xdr:col>
      <xdr:colOff>38101</xdr:colOff>
      <xdr:row>53</xdr:row>
      <xdr:rowOff>66675</xdr:rowOff>
    </xdr:from>
    <xdr:to>
      <xdr:col>10</xdr:col>
      <xdr:colOff>901925</xdr:colOff>
      <xdr:row>66</xdr:row>
      <xdr:rowOff>100650</xdr:rowOff>
    </xdr:to>
    <xdr:pic>
      <xdr:nvPicPr>
        <xdr:cNvPr id="11" name="Imagen 10">
          <a:extLst>
            <a:ext uri="{FF2B5EF4-FFF2-40B4-BE49-F238E27FC236}">
              <a16:creationId xmlns:a16="http://schemas.microsoft.com/office/drawing/2014/main" id="{91B4B91A-1381-49BE-A4F6-17A66C7420FA}"/>
            </a:ext>
          </a:extLst>
        </xdr:cNvPr>
        <xdr:cNvPicPr>
          <a:picLocks noChangeAspect="1"/>
        </xdr:cNvPicPr>
      </xdr:nvPicPr>
      <xdr:blipFill>
        <a:blip xmlns:r="http://schemas.openxmlformats.org/officeDocument/2006/relationships" r:embed="rId10"/>
        <a:stretch>
          <a:fillRect/>
        </a:stretch>
      </xdr:blipFill>
      <xdr:spPr>
        <a:xfrm>
          <a:off x="4914901" y="10993755"/>
          <a:ext cx="3416524" cy="2426655"/>
        </a:xfrm>
        <a:prstGeom prst="rect">
          <a:avLst/>
        </a:prstGeom>
      </xdr:spPr>
    </xdr:pic>
    <xdr:clientData/>
  </xdr:twoCellAnchor>
  <xdr:twoCellAnchor editAs="oneCell">
    <xdr:from>
      <xdr:col>2</xdr:col>
      <xdr:colOff>114300</xdr:colOff>
      <xdr:row>69</xdr:row>
      <xdr:rowOff>104775</xdr:rowOff>
    </xdr:from>
    <xdr:to>
      <xdr:col>6</xdr:col>
      <xdr:colOff>291465</xdr:colOff>
      <xdr:row>82</xdr:row>
      <xdr:rowOff>87630</xdr:rowOff>
    </xdr:to>
    <xdr:pic>
      <xdr:nvPicPr>
        <xdr:cNvPr id="12" name="Imagen 11">
          <a:extLst>
            <a:ext uri="{FF2B5EF4-FFF2-40B4-BE49-F238E27FC236}">
              <a16:creationId xmlns:a16="http://schemas.microsoft.com/office/drawing/2014/main" id="{B32DF0F0-50CE-41F2-83B9-6FA17DC4BD2F}"/>
            </a:ext>
          </a:extLst>
        </xdr:cNvPr>
        <xdr:cNvPicPr>
          <a:picLocks noChangeAspect="1"/>
        </xdr:cNvPicPr>
      </xdr:nvPicPr>
      <xdr:blipFill>
        <a:blip xmlns:r="http://schemas.openxmlformats.org/officeDocument/2006/relationships" r:embed="rId11"/>
        <a:stretch>
          <a:fillRect/>
        </a:stretch>
      </xdr:blipFill>
      <xdr:spPr>
        <a:xfrm>
          <a:off x="716280" y="14186535"/>
          <a:ext cx="3377565" cy="2375535"/>
        </a:xfrm>
        <a:prstGeom prst="rect">
          <a:avLst/>
        </a:prstGeom>
      </xdr:spPr>
    </xdr:pic>
    <xdr:clientData/>
  </xdr:twoCellAnchor>
  <xdr:twoCellAnchor editAs="oneCell">
    <xdr:from>
      <xdr:col>8</xdr:col>
      <xdr:colOff>38100</xdr:colOff>
      <xdr:row>69</xdr:row>
      <xdr:rowOff>104775</xdr:rowOff>
    </xdr:from>
    <xdr:to>
      <xdr:col>10</xdr:col>
      <xdr:colOff>843915</xdr:colOff>
      <xdr:row>82</xdr:row>
      <xdr:rowOff>87630</xdr:rowOff>
    </xdr:to>
    <xdr:pic>
      <xdr:nvPicPr>
        <xdr:cNvPr id="13" name="Imagen 12">
          <a:extLst>
            <a:ext uri="{FF2B5EF4-FFF2-40B4-BE49-F238E27FC236}">
              <a16:creationId xmlns:a16="http://schemas.microsoft.com/office/drawing/2014/main" id="{0C7F1AC7-0251-45C5-A2F4-F9011E1A6B3E}"/>
            </a:ext>
          </a:extLst>
        </xdr:cNvPr>
        <xdr:cNvPicPr>
          <a:picLocks noChangeAspect="1"/>
        </xdr:cNvPicPr>
      </xdr:nvPicPr>
      <xdr:blipFill>
        <a:blip xmlns:r="http://schemas.openxmlformats.org/officeDocument/2006/relationships" r:embed="rId12"/>
        <a:stretch>
          <a:fillRect/>
        </a:stretch>
      </xdr:blipFill>
      <xdr:spPr>
        <a:xfrm>
          <a:off x="4914900" y="14186535"/>
          <a:ext cx="3358515" cy="2375535"/>
        </a:xfrm>
        <a:prstGeom prst="rect">
          <a:avLst/>
        </a:prstGeom>
      </xdr:spPr>
    </xdr:pic>
    <xdr:clientData/>
  </xdr:twoCellAnchor>
  <xdr:twoCellAnchor editAs="oneCell">
    <xdr:from>
      <xdr:col>2</xdr:col>
      <xdr:colOff>104775</xdr:colOff>
      <xdr:row>85</xdr:row>
      <xdr:rowOff>66675</xdr:rowOff>
    </xdr:from>
    <xdr:to>
      <xdr:col>6</xdr:col>
      <xdr:colOff>350100</xdr:colOff>
      <xdr:row>98</xdr:row>
      <xdr:rowOff>100650</xdr:rowOff>
    </xdr:to>
    <xdr:pic>
      <xdr:nvPicPr>
        <xdr:cNvPr id="14" name="Imagen 13">
          <a:extLst>
            <a:ext uri="{FF2B5EF4-FFF2-40B4-BE49-F238E27FC236}">
              <a16:creationId xmlns:a16="http://schemas.microsoft.com/office/drawing/2014/main" id="{96652ADB-57B3-4C7C-9C93-F92655FBA8FB}"/>
            </a:ext>
          </a:extLst>
        </xdr:cNvPr>
        <xdr:cNvPicPr>
          <a:picLocks noChangeAspect="1"/>
        </xdr:cNvPicPr>
      </xdr:nvPicPr>
      <xdr:blipFill>
        <a:blip xmlns:r="http://schemas.openxmlformats.org/officeDocument/2006/relationships" r:embed="rId13"/>
        <a:stretch>
          <a:fillRect/>
        </a:stretch>
      </xdr:blipFill>
      <xdr:spPr>
        <a:xfrm>
          <a:off x="706755" y="17303115"/>
          <a:ext cx="3445725" cy="2426655"/>
        </a:xfrm>
        <a:prstGeom prst="rect">
          <a:avLst/>
        </a:prstGeom>
      </xdr:spPr>
    </xdr:pic>
    <xdr:clientData/>
  </xdr:twoCellAnchor>
  <xdr:twoCellAnchor editAs="oneCell">
    <xdr:from>
      <xdr:col>8</xdr:col>
      <xdr:colOff>57150</xdr:colOff>
      <xdr:row>85</xdr:row>
      <xdr:rowOff>85725</xdr:rowOff>
    </xdr:from>
    <xdr:to>
      <xdr:col>10</xdr:col>
      <xdr:colOff>931125</xdr:colOff>
      <xdr:row>98</xdr:row>
      <xdr:rowOff>119700</xdr:rowOff>
    </xdr:to>
    <xdr:pic>
      <xdr:nvPicPr>
        <xdr:cNvPr id="15" name="Imagen 14">
          <a:extLst>
            <a:ext uri="{FF2B5EF4-FFF2-40B4-BE49-F238E27FC236}">
              <a16:creationId xmlns:a16="http://schemas.microsoft.com/office/drawing/2014/main" id="{3E0998CB-43FB-49DD-A989-D529B1EFCE42}"/>
            </a:ext>
          </a:extLst>
        </xdr:cNvPr>
        <xdr:cNvPicPr>
          <a:picLocks noChangeAspect="1"/>
        </xdr:cNvPicPr>
      </xdr:nvPicPr>
      <xdr:blipFill>
        <a:blip xmlns:r="http://schemas.openxmlformats.org/officeDocument/2006/relationships" r:embed="rId14"/>
        <a:stretch>
          <a:fillRect/>
        </a:stretch>
      </xdr:blipFill>
      <xdr:spPr>
        <a:xfrm>
          <a:off x="4933950" y="17322165"/>
          <a:ext cx="3426675" cy="2426655"/>
        </a:xfrm>
        <a:prstGeom prst="rect">
          <a:avLst/>
        </a:prstGeom>
      </xdr:spPr>
    </xdr:pic>
    <xdr:clientData/>
  </xdr:twoCellAnchor>
  <xdr:twoCellAnchor editAs="oneCell">
    <xdr:from>
      <xdr:col>2</xdr:col>
      <xdr:colOff>85725</xdr:colOff>
      <xdr:row>101</xdr:row>
      <xdr:rowOff>66675</xdr:rowOff>
    </xdr:from>
    <xdr:to>
      <xdr:col>6</xdr:col>
      <xdr:colOff>323850</xdr:colOff>
      <xdr:row>114</xdr:row>
      <xdr:rowOff>102870</xdr:rowOff>
    </xdr:to>
    <xdr:pic>
      <xdr:nvPicPr>
        <xdr:cNvPr id="16" name="Imagen 15">
          <a:extLst>
            <a:ext uri="{FF2B5EF4-FFF2-40B4-BE49-F238E27FC236}">
              <a16:creationId xmlns:a16="http://schemas.microsoft.com/office/drawing/2014/main" id="{D5306A88-EF0A-4E1A-BB1C-7EA9DDC7E69D}"/>
            </a:ext>
          </a:extLst>
        </xdr:cNvPr>
        <xdr:cNvPicPr>
          <a:picLocks noChangeAspect="1"/>
        </xdr:cNvPicPr>
      </xdr:nvPicPr>
      <xdr:blipFill>
        <a:blip xmlns:r="http://schemas.openxmlformats.org/officeDocument/2006/relationships" r:embed="rId15"/>
        <a:stretch>
          <a:fillRect/>
        </a:stretch>
      </xdr:blipFill>
      <xdr:spPr>
        <a:xfrm>
          <a:off x="687705" y="20457795"/>
          <a:ext cx="3438525" cy="2428875"/>
        </a:xfrm>
        <a:prstGeom prst="rect">
          <a:avLst/>
        </a:prstGeom>
      </xdr:spPr>
    </xdr:pic>
    <xdr:clientData/>
  </xdr:twoCellAnchor>
  <xdr:twoCellAnchor editAs="oneCell">
    <xdr:from>
      <xdr:col>8</xdr:col>
      <xdr:colOff>47625</xdr:colOff>
      <xdr:row>101</xdr:row>
      <xdr:rowOff>95250</xdr:rowOff>
    </xdr:from>
    <xdr:to>
      <xdr:col>10</xdr:col>
      <xdr:colOff>853440</xdr:colOff>
      <xdr:row>114</xdr:row>
      <xdr:rowOff>78105</xdr:rowOff>
    </xdr:to>
    <xdr:pic>
      <xdr:nvPicPr>
        <xdr:cNvPr id="17" name="Imagen 16">
          <a:extLst>
            <a:ext uri="{FF2B5EF4-FFF2-40B4-BE49-F238E27FC236}">
              <a16:creationId xmlns:a16="http://schemas.microsoft.com/office/drawing/2014/main" id="{59C1FB66-93CE-42E6-9B31-B000275398A2}"/>
            </a:ext>
          </a:extLst>
        </xdr:cNvPr>
        <xdr:cNvPicPr>
          <a:picLocks noChangeAspect="1"/>
        </xdr:cNvPicPr>
      </xdr:nvPicPr>
      <xdr:blipFill>
        <a:blip xmlns:r="http://schemas.openxmlformats.org/officeDocument/2006/relationships" r:embed="rId16"/>
        <a:stretch>
          <a:fillRect/>
        </a:stretch>
      </xdr:blipFill>
      <xdr:spPr>
        <a:xfrm>
          <a:off x="4924425" y="20486370"/>
          <a:ext cx="3358515" cy="2375535"/>
        </a:xfrm>
        <a:prstGeom prst="rect">
          <a:avLst/>
        </a:prstGeom>
      </xdr:spPr>
    </xdr:pic>
    <xdr:clientData/>
  </xdr:twoCellAnchor>
  <xdr:twoCellAnchor editAs="oneCell">
    <xdr:from>
      <xdr:col>2</xdr:col>
      <xdr:colOff>114300</xdr:colOff>
      <xdr:row>117</xdr:row>
      <xdr:rowOff>95250</xdr:rowOff>
    </xdr:from>
    <xdr:to>
      <xdr:col>6</xdr:col>
      <xdr:colOff>291465</xdr:colOff>
      <xdr:row>130</xdr:row>
      <xdr:rowOff>87630</xdr:rowOff>
    </xdr:to>
    <xdr:pic>
      <xdr:nvPicPr>
        <xdr:cNvPr id="18" name="Imagen 17">
          <a:extLst>
            <a:ext uri="{FF2B5EF4-FFF2-40B4-BE49-F238E27FC236}">
              <a16:creationId xmlns:a16="http://schemas.microsoft.com/office/drawing/2014/main" id="{0A0701BB-FE81-468A-AF4F-2B08061E55A0}"/>
            </a:ext>
          </a:extLst>
        </xdr:cNvPr>
        <xdr:cNvPicPr>
          <a:picLocks noChangeAspect="1"/>
        </xdr:cNvPicPr>
      </xdr:nvPicPr>
      <xdr:blipFill>
        <a:blip xmlns:r="http://schemas.openxmlformats.org/officeDocument/2006/relationships" r:embed="rId17"/>
        <a:stretch>
          <a:fillRect/>
        </a:stretch>
      </xdr:blipFill>
      <xdr:spPr>
        <a:xfrm>
          <a:off x="716280" y="23641050"/>
          <a:ext cx="3377565" cy="2369820"/>
        </a:xfrm>
        <a:prstGeom prst="rect">
          <a:avLst/>
        </a:prstGeom>
      </xdr:spPr>
    </xdr:pic>
    <xdr:clientData/>
  </xdr:twoCellAnchor>
  <xdr:twoCellAnchor editAs="oneCell">
    <xdr:from>
      <xdr:col>7</xdr:col>
      <xdr:colOff>342900</xdr:colOff>
      <xdr:row>117</xdr:row>
      <xdr:rowOff>104775</xdr:rowOff>
    </xdr:from>
    <xdr:to>
      <xdr:col>10</xdr:col>
      <xdr:colOff>767715</xdr:colOff>
      <xdr:row>130</xdr:row>
      <xdr:rowOff>97155</xdr:rowOff>
    </xdr:to>
    <xdr:pic>
      <xdr:nvPicPr>
        <xdr:cNvPr id="19" name="Imagen 18">
          <a:extLst>
            <a:ext uri="{FF2B5EF4-FFF2-40B4-BE49-F238E27FC236}">
              <a16:creationId xmlns:a16="http://schemas.microsoft.com/office/drawing/2014/main" id="{FBE94F70-3F58-49D9-856E-396938B0E877}"/>
            </a:ext>
          </a:extLst>
        </xdr:cNvPr>
        <xdr:cNvPicPr>
          <a:picLocks noChangeAspect="1"/>
        </xdr:cNvPicPr>
      </xdr:nvPicPr>
      <xdr:blipFill>
        <a:blip xmlns:r="http://schemas.openxmlformats.org/officeDocument/2006/relationships" r:embed="rId18"/>
        <a:stretch>
          <a:fillRect/>
        </a:stretch>
      </xdr:blipFill>
      <xdr:spPr>
        <a:xfrm>
          <a:off x="4831080" y="23650575"/>
          <a:ext cx="3366135" cy="2369820"/>
        </a:xfrm>
        <a:prstGeom prst="rect">
          <a:avLst/>
        </a:prstGeom>
      </xdr:spPr>
    </xdr:pic>
    <xdr:clientData/>
  </xdr:twoCellAnchor>
  <xdr:twoCellAnchor editAs="oneCell">
    <xdr:from>
      <xdr:col>2</xdr:col>
      <xdr:colOff>85725</xdr:colOff>
      <xdr:row>133</xdr:row>
      <xdr:rowOff>95250</xdr:rowOff>
    </xdr:from>
    <xdr:to>
      <xdr:col>6</xdr:col>
      <xdr:colOff>262890</xdr:colOff>
      <xdr:row>146</xdr:row>
      <xdr:rowOff>87630</xdr:rowOff>
    </xdr:to>
    <xdr:pic>
      <xdr:nvPicPr>
        <xdr:cNvPr id="20" name="Imagen 19">
          <a:extLst>
            <a:ext uri="{FF2B5EF4-FFF2-40B4-BE49-F238E27FC236}">
              <a16:creationId xmlns:a16="http://schemas.microsoft.com/office/drawing/2014/main" id="{7651CA9B-E1F3-40D4-B4E5-C9AF3EFCEF42}"/>
            </a:ext>
          </a:extLst>
        </xdr:cNvPr>
        <xdr:cNvPicPr>
          <a:picLocks noChangeAspect="1"/>
        </xdr:cNvPicPr>
      </xdr:nvPicPr>
      <xdr:blipFill>
        <a:blip xmlns:r="http://schemas.openxmlformats.org/officeDocument/2006/relationships" r:embed="rId19"/>
        <a:stretch>
          <a:fillRect/>
        </a:stretch>
      </xdr:blipFill>
      <xdr:spPr>
        <a:xfrm>
          <a:off x="687705" y="26772870"/>
          <a:ext cx="3377565" cy="2369820"/>
        </a:xfrm>
        <a:prstGeom prst="rect">
          <a:avLst/>
        </a:prstGeom>
      </xdr:spPr>
    </xdr:pic>
    <xdr:clientData/>
  </xdr:twoCellAnchor>
  <xdr:twoCellAnchor editAs="oneCell">
    <xdr:from>
      <xdr:col>8</xdr:col>
      <xdr:colOff>76200</xdr:colOff>
      <xdr:row>133</xdr:row>
      <xdr:rowOff>104775</xdr:rowOff>
    </xdr:from>
    <xdr:to>
      <xdr:col>10</xdr:col>
      <xdr:colOff>859155</xdr:colOff>
      <xdr:row>146</xdr:row>
      <xdr:rowOff>81915</xdr:rowOff>
    </xdr:to>
    <xdr:pic>
      <xdr:nvPicPr>
        <xdr:cNvPr id="21" name="Imagen 20">
          <a:extLst>
            <a:ext uri="{FF2B5EF4-FFF2-40B4-BE49-F238E27FC236}">
              <a16:creationId xmlns:a16="http://schemas.microsoft.com/office/drawing/2014/main" id="{40A773D6-77C2-4D9B-AFD8-DFC32195CA2F}"/>
            </a:ext>
          </a:extLst>
        </xdr:cNvPr>
        <xdr:cNvPicPr>
          <a:picLocks noChangeAspect="1"/>
        </xdr:cNvPicPr>
      </xdr:nvPicPr>
      <xdr:blipFill>
        <a:blip xmlns:r="http://schemas.openxmlformats.org/officeDocument/2006/relationships" r:embed="rId20"/>
        <a:stretch>
          <a:fillRect/>
        </a:stretch>
      </xdr:blipFill>
      <xdr:spPr>
        <a:xfrm>
          <a:off x="4953000" y="26782395"/>
          <a:ext cx="3335655" cy="2354580"/>
        </a:xfrm>
        <a:prstGeom prst="rect">
          <a:avLst/>
        </a:prstGeom>
      </xdr:spPr>
    </xdr:pic>
    <xdr:clientData/>
  </xdr:twoCellAnchor>
  <xdr:twoCellAnchor editAs="oneCell">
    <xdr:from>
      <xdr:col>2</xdr:col>
      <xdr:colOff>95250</xdr:colOff>
      <xdr:row>149</xdr:row>
      <xdr:rowOff>114300</xdr:rowOff>
    </xdr:from>
    <xdr:to>
      <xdr:col>6</xdr:col>
      <xdr:colOff>272415</xdr:colOff>
      <xdr:row>162</xdr:row>
      <xdr:rowOff>106680</xdr:rowOff>
    </xdr:to>
    <xdr:pic>
      <xdr:nvPicPr>
        <xdr:cNvPr id="22" name="Imagen 21">
          <a:extLst>
            <a:ext uri="{FF2B5EF4-FFF2-40B4-BE49-F238E27FC236}">
              <a16:creationId xmlns:a16="http://schemas.microsoft.com/office/drawing/2014/main" id="{A79A9CC6-8E4C-4D79-944B-D23D129328F1}"/>
            </a:ext>
          </a:extLst>
        </xdr:cNvPr>
        <xdr:cNvPicPr>
          <a:picLocks noChangeAspect="1"/>
        </xdr:cNvPicPr>
      </xdr:nvPicPr>
      <xdr:blipFill>
        <a:blip xmlns:r="http://schemas.openxmlformats.org/officeDocument/2006/relationships" r:embed="rId21"/>
        <a:stretch>
          <a:fillRect/>
        </a:stretch>
      </xdr:blipFill>
      <xdr:spPr>
        <a:xfrm>
          <a:off x="697230" y="29923740"/>
          <a:ext cx="3377565" cy="2423160"/>
        </a:xfrm>
        <a:prstGeom prst="rect">
          <a:avLst/>
        </a:prstGeom>
      </xdr:spPr>
    </xdr:pic>
    <xdr:clientData/>
  </xdr:twoCellAnchor>
  <xdr:twoCellAnchor editAs="oneCell">
    <xdr:from>
      <xdr:col>8</xdr:col>
      <xdr:colOff>57150</xdr:colOff>
      <xdr:row>149</xdr:row>
      <xdr:rowOff>104775</xdr:rowOff>
    </xdr:from>
    <xdr:to>
      <xdr:col>10</xdr:col>
      <xdr:colOff>862965</xdr:colOff>
      <xdr:row>162</xdr:row>
      <xdr:rowOff>97155</xdr:rowOff>
    </xdr:to>
    <xdr:pic>
      <xdr:nvPicPr>
        <xdr:cNvPr id="23" name="Imagen 22">
          <a:extLst>
            <a:ext uri="{FF2B5EF4-FFF2-40B4-BE49-F238E27FC236}">
              <a16:creationId xmlns:a16="http://schemas.microsoft.com/office/drawing/2014/main" id="{3E1A7E70-3E3E-458C-BAE0-F7612EE9D408}"/>
            </a:ext>
          </a:extLst>
        </xdr:cNvPr>
        <xdr:cNvPicPr>
          <a:picLocks noChangeAspect="1"/>
        </xdr:cNvPicPr>
      </xdr:nvPicPr>
      <xdr:blipFill>
        <a:blip xmlns:r="http://schemas.openxmlformats.org/officeDocument/2006/relationships" r:embed="rId22"/>
        <a:stretch>
          <a:fillRect/>
        </a:stretch>
      </xdr:blipFill>
      <xdr:spPr>
        <a:xfrm>
          <a:off x="4933950" y="29914215"/>
          <a:ext cx="3358515" cy="2423160"/>
        </a:xfrm>
        <a:prstGeom prst="rect">
          <a:avLst/>
        </a:prstGeom>
      </xdr:spPr>
    </xdr:pic>
    <xdr:clientData/>
  </xdr:twoCellAnchor>
  <xdr:twoCellAnchor editAs="oneCell">
    <xdr:from>
      <xdr:col>2</xdr:col>
      <xdr:colOff>123825</xdr:colOff>
      <xdr:row>165</xdr:row>
      <xdr:rowOff>85725</xdr:rowOff>
    </xdr:from>
    <xdr:to>
      <xdr:col>6</xdr:col>
      <xdr:colOff>300990</xdr:colOff>
      <xdr:row>178</xdr:row>
      <xdr:rowOff>78105</xdr:rowOff>
    </xdr:to>
    <xdr:pic>
      <xdr:nvPicPr>
        <xdr:cNvPr id="24" name="Imagen 23">
          <a:extLst>
            <a:ext uri="{FF2B5EF4-FFF2-40B4-BE49-F238E27FC236}">
              <a16:creationId xmlns:a16="http://schemas.microsoft.com/office/drawing/2014/main" id="{A9BBB8DA-D2E8-4D4F-9761-683AF7A72216}"/>
            </a:ext>
          </a:extLst>
        </xdr:cNvPr>
        <xdr:cNvPicPr>
          <a:picLocks noChangeAspect="1"/>
        </xdr:cNvPicPr>
      </xdr:nvPicPr>
      <xdr:blipFill>
        <a:blip xmlns:r="http://schemas.openxmlformats.org/officeDocument/2006/relationships" r:embed="rId23"/>
        <a:stretch>
          <a:fillRect/>
        </a:stretch>
      </xdr:blipFill>
      <xdr:spPr>
        <a:xfrm>
          <a:off x="725805" y="33080325"/>
          <a:ext cx="3377565" cy="2369820"/>
        </a:xfrm>
        <a:prstGeom prst="rect">
          <a:avLst/>
        </a:prstGeom>
      </xdr:spPr>
    </xdr:pic>
    <xdr:clientData/>
  </xdr:twoCellAnchor>
  <xdr:twoCellAnchor editAs="oneCell">
    <xdr:from>
      <xdr:col>7</xdr:col>
      <xdr:colOff>352425</xdr:colOff>
      <xdr:row>165</xdr:row>
      <xdr:rowOff>104775</xdr:rowOff>
    </xdr:from>
    <xdr:to>
      <xdr:col>10</xdr:col>
      <xdr:colOff>777240</xdr:colOff>
      <xdr:row>178</xdr:row>
      <xdr:rowOff>97155</xdr:rowOff>
    </xdr:to>
    <xdr:pic>
      <xdr:nvPicPr>
        <xdr:cNvPr id="25" name="Imagen 24">
          <a:extLst>
            <a:ext uri="{FF2B5EF4-FFF2-40B4-BE49-F238E27FC236}">
              <a16:creationId xmlns:a16="http://schemas.microsoft.com/office/drawing/2014/main" id="{266B7B8B-4503-483A-98C6-B464007DB470}"/>
            </a:ext>
          </a:extLst>
        </xdr:cNvPr>
        <xdr:cNvPicPr>
          <a:picLocks noChangeAspect="1"/>
        </xdr:cNvPicPr>
      </xdr:nvPicPr>
      <xdr:blipFill>
        <a:blip xmlns:r="http://schemas.openxmlformats.org/officeDocument/2006/relationships" r:embed="rId24"/>
        <a:stretch>
          <a:fillRect/>
        </a:stretch>
      </xdr:blipFill>
      <xdr:spPr>
        <a:xfrm>
          <a:off x="4840605" y="33099375"/>
          <a:ext cx="3366135" cy="2369820"/>
        </a:xfrm>
        <a:prstGeom prst="rect">
          <a:avLst/>
        </a:prstGeom>
      </xdr:spPr>
    </xdr:pic>
    <xdr:clientData/>
  </xdr:twoCellAnchor>
  <xdr:twoCellAnchor editAs="oneCell">
    <xdr:from>
      <xdr:col>2</xdr:col>
      <xdr:colOff>104775</xdr:colOff>
      <xdr:row>181</xdr:row>
      <xdr:rowOff>95250</xdr:rowOff>
    </xdr:from>
    <xdr:to>
      <xdr:col>6</xdr:col>
      <xdr:colOff>281940</xdr:colOff>
      <xdr:row>194</xdr:row>
      <xdr:rowOff>87630</xdr:rowOff>
    </xdr:to>
    <xdr:pic>
      <xdr:nvPicPr>
        <xdr:cNvPr id="26" name="Imagen 25">
          <a:extLst>
            <a:ext uri="{FF2B5EF4-FFF2-40B4-BE49-F238E27FC236}">
              <a16:creationId xmlns:a16="http://schemas.microsoft.com/office/drawing/2014/main" id="{E8092A8F-C53C-4B8D-A8C8-FC75E55CF63B}"/>
            </a:ext>
          </a:extLst>
        </xdr:cNvPr>
        <xdr:cNvPicPr>
          <a:picLocks noChangeAspect="1"/>
        </xdr:cNvPicPr>
      </xdr:nvPicPr>
      <xdr:blipFill>
        <a:blip xmlns:r="http://schemas.openxmlformats.org/officeDocument/2006/relationships" r:embed="rId25"/>
        <a:stretch>
          <a:fillRect/>
        </a:stretch>
      </xdr:blipFill>
      <xdr:spPr>
        <a:xfrm>
          <a:off x="706755" y="36221670"/>
          <a:ext cx="3377565" cy="2369820"/>
        </a:xfrm>
        <a:prstGeom prst="rect">
          <a:avLst/>
        </a:prstGeom>
      </xdr:spPr>
    </xdr:pic>
    <xdr:clientData/>
  </xdr:twoCellAnchor>
  <xdr:twoCellAnchor editAs="oneCell">
    <xdr:from>
      <xdr:col>8</xdr:col>
      <xdr:colOff>38100</xdr:colOff>
      <xdr:row>181</xdr:row>
      <xdr:rowOff>95250</xdr:rowOff>
    </xdr:from>
    <xdr:to>
      <xdr:col>10</xdr:col>
      <xdr:colOff>843915</xdr:colOff>
      <xdr:row>194</xdr:row>
      <xdr:rowOff>87630</xdr:rowOff>
    </xdr:to>
    <xdr:pic>
      <xdr:nvPicPr>
        <xdr:cNvPr id="27" name="Imagen 26">
          <a:extLst>
            <a:ext uri="{FF2B5EF4-FFF2-40B4-BE49-F238E27FC236}">
              <a16:creationId xmlns:a16="http://schemas.microsoft.com/office/drawing/2014/main" id="{84B95D07-02C3-4C51-9702-E7E76A50E7FF}"/>
            </a:ext>
          </a:extLst>
        </xdr:cNvPr>
        <xdr:cNvPicPr>
          <a:picLocks noChangeAspect="1"/>
        </xdr:cNvPicPr>
      </xdr:nvPicPr>
      <xdr:blipFill>
        <a:blip xmlns:r="http://schemas.openxmlformats.org/officeDocument/2006/relationships" r:embed="rId26"/>
        <a:stretch>
          <a:fillRect/>
        </a:stretch>
      </xdr:blipFill>
      <xdr:spPr>
        <a:xfrm>
          <a:off x="4914900" y="36221670"/>
          <a:ext cx="3358515" cy="2369820"/>
        </a:xfrm>
        <a:prstGeom prst="rect">
          <a:avLst/>
        </a:prstGeom>
      </xdr:spPr>
    </xdr:pic>
    <xdr:clientData/>
  </xdr:twoCellAnchor>
  <xdr:twoCellAnchor editAs="oneCell">
    <xdr:from>
      <xdr:col>2</xdr:col>
      <xdr:colOff>66675</xdr:colOff>
      <xdr:row>197</xdr:row>
      <xdr:rowOff>95250</xdr:rowOff>
    </xdr:from>
    <xdr:to>
      <xdr:col>6</xdr:col>
      <xdr:colOff>243840</xdr:colOff>
      <xdr:row>210</xdr:row>
      <xdr:rowOff>87630</xdr:rowOff>
    </xdr:to>
    <xdr:pic>
      <xdr:nvPicPr>
        <xdr:cNvPr id="28" name="Imagen 27">
          <a:extLst>
            <a:ext uri="{FF2B5EF4-FFF2-40B4-BE49-F238E27FC236}">
              <a16:creationId xmlns:a16="http://schemas.microsoft.com/office/drawing/2014/main" id="{568E5185-385C-409F-A1FC-A5066EFB63DE}"/>
            </a:ext>
          </a:extLst>
        </xdr:cNvPr>
        <xdr:cNvPicPr>
          <a:picLocks noChangeAspect="1"/>
        </xdr:cNvPicPr>
      </xdr:nvPicPr>
      <xdr:blipFill>
        <a:blip xmlns:r="http://schemas.openxmlformats.org/officeDocument/2006/relationships" r:embed="rId27"/>
        <a:stretch>
          <a:fillRect/>
        </a:stretch>
      </xdr:blipFill>
      <xdr:spPr>
        <a:xfrm>
          <a:off x="668655" y="39353490"/>
          <a:ext cx="3377565" cy="2377440"/>
        </a:xfrm>
        <a:prstGeom prst="rect">
          <a:avLst/>
        </a:prstGeom>
      </xdr:spPr>
    </xdr:pic>
    <xdr:clientData/>
  </xdr:twoCellAnchor>
  <xdr:twoCellAnchor editAs="oneCell">
    <xdr:from>
      <xdr:col>8</xdr:col>
      <xdr:colOff>47625</xdr:colOff>
      <xdr:row>197</xdr:row>
      <xdr:rowOff>95250</xdr:rowOff>
    </xdr:from>
    <xdr:to>
      <xdr:col>10</xdr:col>
      <xdr:colOff>853440</xdr:colOff>
      <xdr:row>210</xdr:row>
      <xdr:rowOff>87630</xdr:rowOff>
    </xdr:to>
    <xdr:pic>
      <xdr:nvPicPr>
        <xdr:cNvPr id="29" name="Imagen 28">
          <a:extLst>
            <a:ext uri="{FF2B5EF4-FFF2-40B4-BE49-F238E27FC236}">
              <a16:creationId xmlns:a16="http://schemas.microsoft.com/office/drawing/2014/main" id="{03A33DEA-1FEC-47D6-AE51-DCFBAE7597D3}"/>
            </a:ext>
          </a:extLst>
        </xdr:cNvPr>
        <xdr:cNvPicPr>
          <a:picLocks noChangeAspect="1"/>
        </xdr:cNvPicPr>
      </xdr:nvPicPr>
      <xdr:blipFill>
        <a:blip xmlns:r="http://schemas.openxmlformats.org/officeDocument/2006/relationships" r:embed="rId28"/>
        <a:stretch>
          <a:fillRect/>
        </a:stretch>
      </xdr:blipFill>
      <xdr:spPr>
        <a:xfrm>
          <a:off x="4924425" y="39353490"/>
          <a:ext cx="3358515" cy="23774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A5AE3F12-96A8-41F2-BF62-A753AF4CCF0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88513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2C2B2CFC-29FF-4379-BBD7-288F0103085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47649" y="123826"/>
          <a:ext cx="714375" cy="247649"/>
        </a:xfrm>
        <a:prstGeom prst="rect">
          <a:avLst/>
        </a:prstGeom>
      </xdr:spPr>
    </xdr:pic>
    <xdr:clientData/>
  </xdr:oneCellAnchor>
  <xdr:twoCellAnchor editAs="oneCell">
    <xdr:from>
      <xdr:col>0</xdr:col>
      <xdr:colOff>0</xdr:colOff>
      <xdr:row>309</xdr:row>
      <xdr:rowOff>0</xdr:rowOff>
    </xdr:from>
    <xdr:to>
      <xdr:col>2</xdr:col>
      <xdr:colOff>693420</xdr:colOff>
      <xdr:row>309</xdr:row>
      <xdr:rowOff>0</xdr:rowOff>
    </xdr:to>
    <xdr:pic>
      <xdr:nvPicPr>
        <xdr:cNvPr id="4" name="Imagen 3">
          <a:extLst>
            <a:ext uri="{FF2B5EF4-FFF2-40B4-BE49-F238E27FC236}">
              <a16:creationId xmlns:a16="http://schemas.microsoft.com/office/drawing/2014/main" id="{7051ECA6-B1DD-4620-A0C0-6318C61504C2}"/>
            </a:ext>
          </a:extLst>
        </xdr:cNvPr>
        <xdr:cNvPicPr>
          <a:picLocks noChangeAspect="1"/>
        </xdr:cNvPicPr>
      </xdr:nvPicPr>
      <xdr:blipFill>
        <a:blip xmlns:r="http://schemas.openxmlformats.org/officeDocument/2006/relationships" r:embed="rId3"/>
        <a:stretch>
          <a:fillRect/>
        </a:stretch>
      </xdr:blipFill>
      <xdr:spPr>
        <a:xfrm>
          <a:off x="0" y="36911280"/>
          <a:ext cx="2278380" cy="0"/>
        </a:xfrm>
        <a:prstGeom prst="rect">
          <a:avLst/>
        </a:prstGeom>
      </xdr:spPr>
    </xdr:pic>
    <xdr:clientData/>
  </xdr:twoCellAnchor>
  <xdr:twoCellAnchor editAs="oneCell">
    <xdr:from>
      <xdr:col>0</xdr:col>
      <xdr:colOff>152400</xdr:colOff>
      <xdr:row>341</xdr:row>
      <xdr:rowOff>152400</xdr:rowOff>
    </xdr:from>
    <xdr:to>
      <xdr:col>3</xdr:col>
      <xdr:colOff>83820</xdr:colOff>
      <xdr:row>341</xdr:row>
      <xdr:rowOff>152400</xdr:rowOff>
    </xdr:to>
    <xdr:pic>
      <xdr:nvPicPr>
        <xdr:cNvPr id="5" name="Imagen 4">
          <a:extLst>
            <a:ext uri="{FF2B5EF4-FFF2-40B4-BE49-F238E27FC236}">
              <a16:creationId xmlns:a16="http://schemas.microsoft.com/office/drawing/2014/main" id="{7EE051CD-F539-4A78-A512-B93DA6786D78}"/>
            </a:ext>
          </a:extLst>
        </xdr:cNvPr>
        <xdr:cNvPicPr>
          <a:picLocks noChangeAspect="1"/>
        </xdr:cNvPicPr>
      </xdr:nvPicPr>
      <xdr:blipFill>
        <a:blip xmlns:r="http://schemas.openxmlformats.org/officeDocument/2006/relationships" r:embed="rId3"/>
        <a:stretch>
          <a:fillRect/>
        </a:stretch>
      </xdr:blipFill>
      <xdr:spPr>
        <a:xfrm>
          <a:off x="152400" y="37063680"/>
          <a:ext cx="2308860" cy="0"/>
        </a:xfrm>
        <a:prstGeom prst="rect">
          <a:avLst/>
        </a:prstGeom>
      </xdr:spPr>
    </xdr:pic>
    <xdr:clientData/>
  </xdr:twoCellAnchor>
  <xdr:twoCellAnchor editAs="oneCell">
    <xdr:from>
      <xdr:col>0</xdr:col>
      <xdr:colOff>433917</xdr:colOff>
      <xdr:row>229</xdr:row>
      <xdr:rowOff>84667</xdr:rowOff>
    </xdr:from>
    <xdr:to>
      <xdr:col>4</xdr:col>
      <xdr:colOff>746337</xdr:colOff>
      <xdr:row>242</xdr:row>
      <xdr:rowOff>130387</xdr:rowOff>
    </xdr:to>
    <xdr:pic>
      <xdr:nvPicPr>
        <xdr:cNvPr id="6" name="Imagen 5">
          <a:extLst>
            <a:ext uri="{FF2B5EF4-FFF2-40B4-BE49-F238E27FC236}">
              <a16:creationId xmlns:a16="http://schemas.microsoft.com/office/drawing/2014/main" id="{539BC591-A488-4B4F-8AF6-A18F2411E3E0}"/>
            </a:ext>
          </a:extLst>
        </xdr:cNvPr>
        <xdr:cNvPicPr>
          <a:picLocks noChangeAspect="1"/>
        </xdr:cNvPicPr>
      </xdr:nvPicPr>
      <xdr:blipFill>
        <a:blip xmlns:r="http://schemas.openxmlformats.org/officeDocument/2006/relationships" r:embed="rId4"/>
        <a:stretch>
          <a:fillRect/>
        </a:stretch>
      </xdr:blipFill>
      <xdr:spPr>
        <a:xfrm>
          <a:off x="433917" y="31006627"/>
          <a:ext cx="3482340" cy="2522220"/>
        </a:xfrm>
        <a:prstGeom prst="rect">
          <a:avLst/>
        </a:prstGeom>
      </xdr:spPr>
    </xdr:pic>
    <xdr:clientData/>
  </xdr:twoCellAnchor>
  <xdr:twoCellAnchor editAs="oneCell">
    <xdr:from>
      <xdr:col>6</xdr:col>
      <xdr:colOff>391584</xdr:colOff>
      <xdr:row>229</xdr:row>
      <xdr:rowOff>74083</xdr:rowOff>
    </xdr:from>
    <xdr:to>
      <xdr:col>10</xdr:col>
      <xdr:colOff>124884</xdr:colOff>
      <xdr:row>242</xdr:row>
      <xdr:rowOff>112183</xdr:rowOff>
    </xdr:to>
    <xdr:pic>
      <xdr:nvPicPr>
        <xdr:cNvPr id="7" name="Imagen 6">
          <a:extLst>
            <a:ext uri="{FF2B5EF4-FFF2-40B4-BE49-F238E27FC236}">
              <a16:creationId xmlns:a16="http://schemas.microsoft.com/office/drawing/2014/main" id="{8460DF35-8287-46DA-811B-A92B1C39A293}"/>
            </a:ext>
          </a:extLst>
        </xdr:cNvPr>
        <xdr:cNvPicPr>
          <a:picLocks noChangeAspect="1"/>
        </xdr:cNvPicPr>
      </xdr:nvPicPr>
      <xdr:blipFill>
        <a:blip xmlns:r="http://schemas.openxmlformats.org/officeDocument/2006/relationships" r:embed="rId5"/>
        <a:stretch>
          <a:fillRect/>
        </a:stretch>
      </xdr:blipFill>
      <xdr:spPr>
        <a:xfrm>
          <a:off x="4994064" y="30996043"/>
          <a:ext cx="3482340" cy="2514600"/>
        </a:xfrm>
        <a:prstGeom prst="rect">
          <a:avLst/>
        </a:prstGeom>
      </xdr:spPr>
    </xdr:pic>
    <xdr:clientData/>
  </xdr:twoCellAnchor>
  <xdr:twoCellAnchor editAs="oneCell">
    <xdr:from>
      <xdr:col>0</xdr:col>
      <xdr:colOff>328083</xdr:colOff>
      <xdr:row>389</xdr:row>
      <xdr:rowOff>84667</xdr:rowOff>
    </xdr:from>
    <xdr:to>
      <xdr:col>4</xdr:col>
      <xdr:colOff>650296</xdr:colOff>
      <xdr:row>402</xdr:row>
      <xdr:rowOff>128167</xdr:rowOff>
    </xdr:to>
    <xdr:pic>
      <xdr:nvPicPr>
        <xdr:cNvPr id="8" name="Imagen 7">
          <a:extLst>
            <a:ext uri="{FF2B5EF4-FFF2-40B4-BE49-F238E27FC236}">
              <a16:creationId xmlns:a16="http://schemas.microsoft.com/office/drawing/2014/main" id="{B112C524-6015-4447-8CB6-E9F22F9A540B}"/>
            </a:ext>
          </a:extLst>
        </xdr:cNvPr>
        <xdr:cNvPicPr>
          <a:picLocks noChangeAspect="1"/>
        </xdr:cNvPicPr>
      </xdr:nvPicPr>
      <xdr:blipFill>
        <a:blip xmlns:r="http://schemas.openxmlformats.org/officeDocument/2006/relationships" r:embed="rId6"/>
        <a:stretch>
          <a:fillRect/>
        </a:stretch>
      </xdr:blipFill>
      <xdr:spPr>
        <a:xfrm>
          <a:off x="328083" y="45949447"/>
          <a:ext cx="3492133" cy="2420940"/>
        </a:xfrm>
        <a:prstGeom prst="rect">
          <a:avLst/>
        </a:prstGeom>
      </xdr:spPr>
    </xdr:pic>
    <xdr:clientData/>
  </xdr:twoCellAnchor>
  <xdr:twoCellAnchor editAs="oneCell">
    <xdr:from>
      <xdr:col>0</xdr:col>
      <xdr:colOff>529166</xdr:colOff>
      <xdr:row>53</xdr:row>
      <xdr:rowOff>63500</xdr:rowOff>
    </xdr:from>
    <xdr:to>
      <xdr:col>4</xdr:col>
      <xdr:colOff>848802</xdr:colOff>
      <xdr:row>66</xdr:row>
      <xdr:rowOff>64667</xdr:rowOff>
    </xdr:to>
    <xdr:pic>
      <xdr:nvPicPr>
        <xdr:cNvPr id="9" name="Imagen 8">
          <a:extLst>
            <a:ext uri="{FF2B5EF4-FFF2-40B4-BE49-F238E27FC236}">
              <a16:creationId xmlns:a16="http://schemas.microsoft.com/office/drawing/2014/main" id="{E1EBD7EB-4F4E-44DB-99F7-84EC3258B971}"/>
            </a:ext>
          </a:extLst>
        </xdr:cNvPr>
        <xdr:cNvPicPr>
          <a:picLocks noChangeAspect="1"/>
        </xdr:cNvPicPr>
      </xdr:nvPicPr>
      <xdr:blipFill>
        <a:blip xmlns:r="http://schemas.openxmlformats.org/officeDocument/2006/relationships" r:embed="rId7"/>
        <a:stretch>
          <a:fillRect/>
        </a:stretch>
      </xdr:blipFill>
      <xdr:spPr>
        <a:xfrm>
          <a:off x="529166" y="1412240"/>
          <a:ext cx="3489556" cy="2431947"/>
        </a:xfrm>
        <a:prstGeom prst="rect">
          <a:avLst/>
        </a:prstGeom>
      </xdr:spPr>
    </xdr:pic>
    <xdr:clientData/>
  </xdr:twoCellAnchor>
  <xdr:twoCellAnchor editAs="oneCell">
    <xdr:from>
      <xdr:col>6</xdr:col>
      <xdr:colOff>465667</xdr:colOff>
      <xdr:row>53</xdr:row>
      <xdr:rowOff>52917</xdr:rowOff>
    </xdr:from>
    <xdr:to>
      <xdr:col>10</xdr:col>
      <xdr:colOff>206587</xdr:colOff>
      <xdr:row>66</xdr:row>
      <xdr:rowOff>48684</xdr:rowOff>
    </xdr:to>
    <xdr:pic>
      <xdr:nvPicPr>
        <xdr:cNvPr id="10" name="Imagen 9">
          <a:extLst>
            <a:ext uri="{FF2B5EF4-FFF2-40B4-BE49-F238E27FC236}">
              <a16:creationId xmlns:a16="http://schemas.microsoft.com/office/drawing/2014/main" id="{92379406-343A-4111-BB19-67D8DA197AC3}"/>
            </a:ext>
          </a:extLst>
        </xdr:cNvPr>
        <xdr:cNvPicPr>
          <a:picLocks noChangeAspect="1"/>
        </xdr:cNvPicPr>
      </xdr:nvPicPr>
      <xdr:blipFill>
        <a:blip xmlns:r="http://schemas.openxmlformats.org/officeDocument/2006/relationships" r:embed="rId8"/>
        <a:stretch>
          <a:fillRect/>
        </a:stretch>
      </xdr:blipFill>
      <xdr:spPr>
        <a:xfrm>
          <a:off x="5068147" y="1401657"/>
          <a:ext cx="3489960" cy="2426547"/>
        </a:xfrm>
        <a:prstGeom prst="rect">
          <a:avLst/>
        </a:prstGeom>
      </xdr:spPr>
    </xdr:pic>
    <xdr:clientData/>
  </xdr:twoCellAnchor>
  <xdr:twoCellAnchor editAs="oneCell">
    <xdr:from>
      <xdr:col>0</xdr:col>
      <xdr:colOff>486834</xdr:colOff>
      <xdr:row>69</xdr:row>
      <xdr:rowOff>95250</xdr:rowOff>
    </xdr:from>
    <xdr:to>
      <xdr:col>4</xdr:col>
      <xdr:colOff>796249</xdr:colOff>
      <xdr:row>82</xdr:row>
      <xdr:rowOff>138750</xdr:rowOff>
    </xdr:to>
    <xdr:pic>
      <xdr:nvPicPr>
        <xdr:cNvPr id="11" name="Imagen 10">
          <a:extLst>
            <a:ext uri="{FF2B5EF4-FFF2-40B4-BE49-F238E27FC236}">
              <a16:creationId xmlns:a16="http://schemas.microsoft.com/office/drawing/2014/main" id="{C49E5475-2562-4B56-8C25-DE975FD8FB68}"/>
            </a:ext>
          </a:extLst>
        </xdr:cNvPr>
        <xdr:cNvPicPr>
          <a:picLocks noChangeAspect="1"/>
        </xdr:cNvPicPr>
      </xdr:nvPicPr>
      <xdr:blipFill>
        <a:blip xmlns:r="http://schemas.openxmlformats.org/officeDocument/2006/relationships" r:embed="rId9"/>
        <a:stretch>
          <a:fillRect/>
        </a:stretch>
      </xdr:blipFill>
      <xdr:spPr>
        <a:xfrm>
          <a:off x="486834" y="4438650"/>
          <a:ext cx="3479335" cy="2420940"/>
        </a:xfrm>
        <a:prstGeom prst="rect">
          <a:avLst/>
        </a:prstGeom>
      </xdr:spPr>
    </xdr:pic>
    <xdr:clientData/>
  </xdr:twoCellAnchor>
  <xdr:twoCellAnchor editAs="oneCell">
    <xdr:from>
      <xdr:col>6</xdr:col>
      <xdr:colOff>423333</xdr:colOff>
      <xdr:row>69</xdr:row>
      <xdr:rowOff>116417</xdr:rowOff>
    </xdr:from>
    <xdr:to>
      <xdr:col>10</xdr:col>
      <xdr:colOff>166386</xdr:colOff>
      <xdr:row>82</xdr:row>
      <xdr:rowOff>159917</xdr:rowOff>
    </xdr:to>
    <xdr:pic>
      <xdr:nvPicPr>
        <xdr:cNvPr id="12" name="Imagen 11">
          <a:extLst>
            <a:ext uri="{FF2B5EF4-FFF2-40B4-BE49-F238E27FC236}">
              <a16:creationId xmlns:a16="http://schemas.microsoft.com/office/drawing/2014/main" id="{5D888906-BB95-4050-9086-2D8C4E994211}"/>
            </a:ext>
          </a:extLst>
        </xdr:cNvPr>
        <xdr:cNvPicPr>
          <a:picLocks noChangeAspect="1"/>
        </xdr:cNvPicPr>
      </xdr:nvPicPr>
      <xdr:blipFill>
        <a:blip xmlns:r="http://schemas.openxmlformats.org/officeDocument/2006/relationships" r:embed="rId10"/>
        <a:stretch>
          <a:fillRect/>
        </a:stretch>
      </xdr:blipFill>
      <xdr:spPr>
        <a:xfrm>
          <a:off x="5025813" y="4459817"/>
          <a:ext cx="3492093" cy="2420940"/>
        </a:xfrm>
        <a:prstGeom prst="rect">
          <a:avLst/>
        </a:prstGeom>
      </xdr:spPr>
    </xdr:pic>
    <xdr:clientData/>
  </xdr:twoCellAnchor>
  <xdr:twoCellAnchor editAs="oneCell">
    <xdr:from>
      <xdr:col>0</xdr:col>
      <xdr:colOff>476249</xdr:colOff>
      <xdr:row>85</xdr:row>
      <xdr:rowOff>74083</xdr:rowOff>
    </xdr:from>
    <xdr:to>
      <xdr:col>4</xdr:col>
      <xdr:colOff>785664</xdr:colOff>
      <xdr:row>98</xdr:row>
      <xdr:rowOff>117583</xdr:rowOff>
    </xdr:to>
    <xdr:pic>
      <xdr:nvPicPr>
        <xdr:cNvPr id="13" name="Imagen 12">
          <a:extLst>
            <a:ext uri="{FF2B5EF4-FFF2-40B4-BE49-F238E27FC236}">
              <a16:creationId xmlns:a16="http://schemas.microsoft.com/office/drawing/2014/main" id="{B7AFCA96-802B-41C1-A011-01C8A46B027C}"/>
            </a:ext>
          </a:extLst>
        </xdr:cNvPr>
        <xdr:cNvPicPr>
          <a:picLocks noChangeAspect="1"/>
        </xdr:cNvPicPr>
      </xdr:nvPicPr>
      <xdr:blipFill>
        <a:blip xmlns:r="http://schemas.openxmlformats.org/officeDocument/2006/relationships" r:embed="rId11"/>
        <a:stretch>
          <a:fillRect/>
        </a:stretch>
      </xdr:blipFill>
      <xdr:spPr>
        <a:xfrm>
          <a:off x="476249" y="7358803"/>
          <a:ext cx="3479335" cy="2420940"/>
        </a:xfrm>
        <a:prstGeom prst="rect">
          <a:avLst/>
        </a:prstGeom>
      </xdr:spPr>
    </xdr:pic>
    <xdr:clientData/>
  </xdr:twoCellAnchor>
  <xdr:twoCellAnchor editAs="oneCell">
    <xdr:from>
      <xdr:col>6</xdr:col>
      <xdr:colOff>444500</xdr:colOff>
      <xdr:row>85</xdr:row>
      <xdr:rowOff>95250</xdr:rowOff>
    </xdr:from>
    <xdr:to>
      <xdr:col>10</xdr:col>
      <xdr:colOff>182415</xdr:colOff>
      <xdr:row>98</xdr:row>
      <xdr:rowOff>138750</xdr:rowOff>
    </xdr:to>
    <xdr:pic>
      <xdr:nvPicPr>
        <xdr:cNvPr id="14" name="Imagen 13">
          <a:extLst>
            <a:ext uri="{FF2B5EF4-FFF2-40B4-BE49-F238E27FC236}">
              <a16:creationId xmlns:a16="http://schemas.microsoft.com/office/drawing/2014/main" id="{CCF6CB0F-09EF-4AE6-B0E5-DFC1AE4C5094}"/>
            </a:ext>
          </a:extLst>
        </xdr:cNvPr>
        <xdr:cNvPicPr>
          <a:picLocks noChangeAspect="1"/>
        </xdr:cNvPicPr>
      </xdr:nvPicPr>
      <xdr:blipFill>
        <a:blip xmlns:r="http://schemas.openxmlformats.org/officeDocument/2006/relationships" r:embed="rId12"/>
        <a:stretch>
          <a:fillRect/>
        </a:stretch>
      </xdr:blipFill>
      <xdr:spPr>
        <a:xfrm>
          <a:off x="5046980" y="7379970"/>
          <a:ext cx="3486955" cy="2420940"/>
        </a:xfrm>
        <a:prstGeom prst="rect">
          <a:avLst/>
        </a:prstGeom>
      </xdr:spPr>
    </xdr:pic>
    <xdr:clientData/>
  </xdr:twoCellAnchor>
  <xdr:twoCellAnchor editAs="oneCell">
    <xdr:from>
      <xdr:col>0</xdr:col>
      <xdr:colOff>423333</xdr:colOff>
      <xdr:row>101</xdr:row>
      <xdr:rowOff>84666</xdr:rowOff>
    </xdr:from>
    <xdr:to>
      <xdr:col>4</xdr:col>
      <xdr:colOff>732748</xdr:colOff>
      <xdr:row>114</xdr:row>
      <xdr:rowOff>128166</xdr:rowOff>
    </xdr:to>
    <xdr:pic>
      <xdr:nvPicPr>
        <xdr:cNvPr id="15" name="Imagen 14">
          <a:extLst>
            <a:ext uri="{FF2B5EF4-FFF2-40B4-BE49-F238E27FC236}">
              <a16:creationId xmlns:a16="http://schemas.microsoft.com/office/drawing/2014/main" id="{949FEA37-0734-4581-B18B-7FD0F2438EE7}"/>
            </a:ext>
          </a:extLst>
        </xdr:cNvPr>
        <xdr:cNvPicPr>
          <a:picLocks noChangeAspect="1"/>
        </xdr:cNvPicPr>
      </xdr:nvPicPr>
      <xdr:blipFill>
        <a:blip xmlns:r="http://schemas.openxmlformats.org/officeDocument/2006/relationships" r:embed="rId13"/>
        <a:stretch>
          <a:fillRect/>
        </a:stretch>
      </xdr:blipFill>
      <xdr:spPr>
        <a:xfrm>
          <a:off x="423333" y="10310706"/>
          <a:ext cx="3479335" cy="2420940"/>
        </a:xfrm>
        <a:prstGeom prst="rect">
          <a:avLst/>
        </a:prstGeom>
      </xdr:spPr>
    </xdr:pic>
    <xdr:clientData/>
  </xdr:twoCellAnchor>
  <xdr:twoCellAnchor editAs="oneCell">
    <xdr:from>
      <xdr:col>6</xdr:col>
      <xdr:colOff>455083</xdr:colOff>
      <xdr:row>101</xdr:row>
      <xdr:rowOff>31750</xdr:rowOff>
    </xdr:from>
    <xdr:to>
      <xdr:col>10</xdr:col>
      <xdr:colOff>192998</xdr:colOff>
      <xdr:row>114</xdr:row>
      <xdr:rowOff>75250</xdr:rowOff>
    </xdr:to>
    <xdr:pic>
      <xdr:nvPicPr>
        <xdr:cNvPr id="16" name="Imagen 15">
          <a:extLst>
            <a:ext uri="{FF2B5EF4-FFF2-40B4-BE49-F238E27FC236}">
              <a16:creationId xmlns:a16="http://schemas.microsoft.com/office/drawing/2014/main" id="{D7A46192-1644-4A93-8A9F-8128273102B0}"/>
            </a:ext>
          </a:extLst>
        </xdr:cNvPr>
        <xdr:cNvPicPr>
          <a:picLocks noChangeAspect="1"/>
        </xdr:cNvPicPr>
      </xdr:nvPicPr>
      <xdr:blipFill>
        <a:blip xmlns:r="http://schemas.openxmlformats.org/officeDocument/2006/relationships" r:embed="rId14"/>
        <a:stretch>
          <a:fillRect/>
        </a:stretch>
      </xdr:blipFill>
      <xdr:spPr>
        <a:xfrm>
          <a:off x="5057563" y="10257790"/>
          <a:ext cx="3486955" cy="2420940"/>
        </a:xfrm>
        <a:prstGeom prst="rect">
          <a:avLst/>
        </a:prstGeom>
      </xdr:spPr>
    </xdr:pic>
    <xdr:clientData/>
  </xdr:twoCellAnchor>
  <xdr:twoCellAnchor editAs="oneCell">
    <xdr:from>
      <xdr:col>0</xdr:col>
      <xdr:colOff>359833</xdr:colOff>
      <xdr:row>117</xdr:row>
      <xdr:rowOff>84667</xdr:rowOff>
    </xdr:from>
    <xdr:to>
      <xdr:col>4</xdr:col>
      <xdr:colOff>669248</xdr:colOff>
      <xdr:row>130</xdr:row>
      <xdr:rowOff>128167</xdr:rowOff>
    </xdr:to>
    <xdr:pic>
      <xdr:nvPicPr>
        <xdr:cNvPr id="17" name="Imagen 16">
          <a:extLst>
            <a:ext uri="{FF2B5EF4-FFF2-40B4-BE49-F238E27FC236}">
              <a16:creationId xmlns:a16="http://schemas.microsoft.com/office/drawing/2014/main" id="{C0790C9F-B4A5-4ECA-AF73-F1BC52B8F743}"/>
            </a:ext>
          </a:extLst>
        </xdr:cNvPr>
        <xdr:cNvPicPr>
          <a:picLocks noChangeAspect="1"/>
        </xdr:cNvPicPr>
      </xdr:nvPicPr>
      <xdr:blipFill>
        <a:blip xmlns:r="http://schemas.openxmlformats.org/officeDocument/2006/relationships" r:embed="rId15"/>
        <a:stretch>
          <a:fillRect/>
        </a:stretch>
      </xdr:blipFill>
      <xdr:spPr>
        <a:xfrm>
          <a:off x="359833" y="13252027"/>
          <a:ext cx="3479335" cy="2420940"/>
        </a:xfrm>
        <a:prstGeom prst="rect">
          <a:avLst/>
        </a:prstGeom>
      </xdr:spPr>
    </xdr:pic>
    <xdr:clientData/>
  </xdr:twoCellAnchor>
  <xdr:twoCellAnchor editAs="oneCell">
    <xdr:from>
      <xdr:col>6</xdr:col>
      <xdr:colOff>508000</xdr:colOff>
      <xdr:row>117</xdr:row>
      <xdr:rowOff>74083</xdr:rowOff>
    </xdr:from>
    <xdr:to>
      <xdr:col>10</xdr:col>
      <xdr:colOff>245915</xdr:colOff>
      <xdr:row>130</xdr:row>
      <xdr:rowOff>117583</xdr:rowOff>
    </xdr:to>
    <xdr:pic>
      <xdr:nvPicPr>
        <xdr:cNvPr id="18" name="Imagen 17">
          <a:extLst>
            <a:ext uri="{FF2B5EF4-FFF2-40B4-BE49-F238E27FC236}">
              <a16:creationId xmlns:a16="http://schemas.microsoft.com/office/drawing/2014/main" id="{1C451CBC-687B-433E-B976-E3713C7E74A6}"/>
            </a:ext>
          </a:extLst>
        </xdr:cNvPr>
        <xdr:cNvPicPr>
          <a:picLocks noChangeAspect="1"/>
        </xdr:cNvPicPr>
      </xdr:nvPicPr>
      <xdr:blipFill>
        <a:blip xmlns:r="http://schemas.openxmlformats.org/officeDocument/2006/relationships" r:embed="rId16"/>
        <a:stretch>
          <a:fillRect/>
        </a:stretch>
      </xdr:blipFill>
      <xdr:spPr>
        <a:xfrm>
          <a:off x="5110480" y="13241443"/>
          <a:ext cx="3486955" cy="2420940"/>
        </a:xfrm>
        <a:prstGeom prst="rect">
          <a:avLst/>
        </a:prstGeom>
      </xdr:spPr>
    </xdr:pic>
    <xdr:clientData/>
  </xdr:twoCellAnchor>
  <xdr:twoCellAnchor editAs="oneCell">
    <xdr:from>
      <xdr:col>0</xdr:col>
      <xdr:colOff>349250</xdr:colOff>
      <xdr:row>133</xdr:row>
      <xdr:rowOff>74083</xdr:rowOff>
    </xdr:from>
    <xdr:to>
      <xdr:col>4</xdr:col>
      <xdr:colOff>658665</xdr:colOff>
      <xdr:row>146</xdr:row>
      <xdr:rowOff>117583</xdr:rowOff>
    </xdr:to>
    <xdr:pic>
      <xdr:nvPicPr>
        <xdr:cNvPr id="19" name="Imagen 18">
          <a:extLst>
            <a:ext uri="{FF2B5EF4-FFF2-40B4-BE49-F238E27FC236}">
              <a16:creationId xmlns:a16="http://schemas.microsoft.com/office/drawing/2014/main" id="{6C056231-294E-4EE8-B5A6-0B42C30D03A2}"/>
            </a:ext>
          </a:extLst>
        </xdr:cNvPr>
        <xdr:cNvPicPr>
          <a:picLocks noChangeAspect="1"/>
        </xdr:cNvPicPr>
      </xdr:nvPicPr>
      <xdr:blipFill>
        <a:blip xmlns:r="http://schemas.openxmlformats.org/officeDocument/2006/relationships" r:embed="rId17"/>
        <a:stretch>
          <a:fillRect/>
        </a:stretch>
      </xdr:blipFill>
      <xdr:spPr>
        <a:xfrm>
          <a:off x="349250" y="16182763"/>
          <a:ext cx="3479335" cy="2420940"/>
        </a:xfrm>
        <a:prstGeom prst="rect">
          <a:avLst/>
        </a:prstGeom>
      </xdr:spPr>
    </xdr:pic>
    <xdr:clientData/>
  </xdr:twoCellAnchor>
  <xdr:twoCellAnchor editAs="oneCell">
    <xdr:from>
      <xdr:col>6</xdr:col>
      <xdr:colOff>486833</xdr:colOff>
      <xdr:row>133</xdr:row>
      <xdr:rowOff>52917</xdr:rowOff>
    </xdr:from>
    <xdr:to>
      <xdr:col>10</xdr:col>
      <xdr:colOff>224748</xdr:colOff>
      <xdr:row>146</xdr:row>
      <xdr:rowOff>96417</xdr:rowOff>
    </xdr:to>
    <xdr:pic>
      <xdr:nvPicPr>
        <xdr:cNvPr id="20" name="Imagen 19">
          <a:extLst>
            <a:ext uri="{FF2B5EF4-FFF2-40B4-BE49-F238E27FC236}">
              <a16:creationId xmlns:a16="http://schemas.microsoft.com/office/drawing/2014/main" id="{0A8F7F2C-A61F-4BB3-8DA9-1D9CD90329DD}"/>
            </a:ext>
          </a:extLst>
        </xdr:cNvPr>
        <xdr:cNvPicPr>
          <a:picLocks noChangeAspect="1"/>
        </xdr:cNvPicPr>
      </xdr:nvPicPr>
      <xdr:blipFill>
        <a:blip xmlns:r="http://schemas.openxmlformats.org/officeDocument/2006/relationships" r:embed="rId18"/>
        <a:stretch>
          <a:fillRect/>
        </a:stretch>
      </xdr:blipFill>
      <xdr:spPr>
        <a:xfrm>
          <a:off x="5089313" y="16161597"/>
          <a:ext cx="3486955" cy="2420940"/>
        </a:xfrm>
        <a:prstGeom prst="rect">
          <a:avLst/>
        </a:prstGeom>
      </xdr:spPr>
    </xdr:pic>
    <xdr:clientData/>
  </xdr:twoCellAnchor>
  <xdr:twoCellAnchor editAs="oneCell">
    <xdr:from>
      <xdr:col>0</xdr:col>
      <xdr:colOff>349250</xdr:colOff>
      <xdr:row>149</xdr:row>
      <xdr:rowOff>127000</xdr:rowOff>
    </xdr:from>
    <xdr:to>
      <xdr:col>4</xdr:col>
      <xdr:colOff>658665</xdr:colOff>
      <xdr:row>162</xdr:row>
      <xdr:rowOff>170500</xdr:rowOff>
    </xdr:to>
    <xdr:pic>
      <xdr:nvPicPr>
        <xdr:cNvPr id="21" name="Imagen 20">
          <a:extLst>
            <a:ext uri="{FF2B5EF4-FFF2-40B4-BE49-F238E27FC236}">
              <a16:creationId xmlns:a16="http://schemas.microsoft.com/office/drawing/2014/main" id="{3E7B44B5-4405-4938-A3D3-321763F8F04B}"/>
            </a:ext>
          </a:extLst>
        </xdr:cNvPr>
        <xdr:cNvPicPr>
          <a:picLocks noChangeAspect="1"/>
        </xdr:cNvPicPr>
      </xdr:nvPicPr>
      <xdr:blipFill>
        <a:blip xmlns:r="http://schemas.openxmlformats.org/officeDocument/2006/relationships" r:embed="rId19"/>
        <a:stretch>
          <a:fillRect/>
        </a:stretch>
      </xdr:blipFill>
      <xdr:spPr>
        <a:xfrm>
          <a:off x="349250" y="19177000"/>
          <a:ext cx="3479335" cy="2420940"/>
        </a:xfrm>
        <a:prstGeom prst="rect">
          <a:avLst/>
        </a:prstGeom>
      </xdr:spPr>
    </xdr:pic>
    <xdr:clientData/>
  </xdr:twoCellAnchor>
  <xdr:twoCellAnchor editAs="oneCell">
    <xdr:from>
      <xdr:col>6</xdr:col>
      <xdr:colOff>539750</xdr:colOff>
      <xdr:row>149</xdr:row>
      <xdr:rowOff>74084</xdr:rowOff>
    </xdr:from>
    <xdr:to>
      <xdr:col>10</xdr:col>
      <xdr:colOff>277665</xdr:colOff>
      <xdr:row>162</xdr:row>
      <xdr:rowOff>117584</xdr:rowOff>
    </xdr:to>
    <xdr:pic>
      <xdr:nvPicPr>
        <xdr:cNvPr id="22" name="Imagen 21">
          <a:extLst>
            <a:ext uri="{FF2B5EF4-FFF2-40B4-BE49-F238E27FC236}">
              <a16:creationId xmlns:a16="http://schemas.microsoft.com/office/drawing/2014/main" id="{024A9E51-6F8E-4EA3-8BFC-BB525EA94087}"/>
            </a:ext>
          </a:extLst>
        </xdr:cNvPr>
        <xdr:cNvPicPr>
          <a:picLocks noChangeAspect="1"/>
        </xdr:cNvPicPr>
      </xdr:nvPicPr>
      <xdr:blipFill>
        <a:blip xmlns:r="http://schemas.openxmlformats.org/officeDocument/2006/relationships" r:embed="rId20"/>
        <a:stretch>
          <a:fillRect/>
        </a:stretch>
      </xdr:blipFill>
      <xdr:spPr>
        <a:xfrm>
          <a:off x="5142230" y="19124084"/>
          <a:ext cx="3486955" cy="2420940"/>
        </a:xfrm>
        <a:prstGeom prst="rect">
          <a:avLst/>
        </a:prstGeom>
      </xdr:spPr>
    </xdr:pic>
    <xdr:clientData/>
  </xdr:twoCellAnchor>
  <xdr:twoCellAnchor editAs="oneCell">
    <xdr:from>
      <xdr:col>0</xdr:col>
      <xdr:colOff>391583</xdr:colOff>
      <xdr:row>165</xdr:row>
      <xdr:rowOff>116417</xdr:rowOff>
    </xdr:from>
    <xdr:to>
      <xdr:col>4</xdr:col>
      <xdr:colOff>643043</xdr:colOff>
      <xdr:row>178</xdr:row>
      <xdr:rowOff>116417</xdr:rowOff>
    </xdr:to>
    <xdr:pic>
      <xdr:nvPicPr>
        <xdr:cNvPr id="23" name="Imagen 22">
          <a:extLst>
            <a:ext uri="{FF2B5EF4-FFF2-40B4-BE49-F238E27FC236}">
              <a16:creationId xmlns:a16="http://schemas.microsoft.com/office/drawing/2014/main" id="{6548697E-1696-4484-A2BD-C449CB386FE2}"/>
            </a:ext>
          </a:extLst>
        </xdr:cNvPr>
        <xdr:cNvPicPr>
          <a:picLocks noChangeAspect="1"/>
        </xdr:cNvPicPr>
      </xdr:nvPicPr>
      <xdr:blipFill>
        <a:blip xmlns:r="http://schemas.openxmlformats.org/officeDocument/2006/relationships" r:embed="rId21"/>
        <a:stretch>
          <a:fillRect/>
        </a:stretch>
      </xdr:blipFill>
      <xdr:spPr>
        <a:xfrm>
          <a:off x="391583" y="22107737"/>
          <a:ext cx="3421380" cy="2377440"/>
        </a:xfrm>
        <a:prstGeom prst="rect">
          <a:avLst/>
        </a:prstGeom>
      </xdr:spPr>
    </xdr:pic>
    <xdr:clientData/>
  </xdr:twoCellAnchor>
  <xdr:twoCellAnchor editAs="oneCell">
    <xdr:from>
      <xdr:col>6</xdr:col>
      <xdr:colOff>560916</xdr:colOff>
      <xdr:row>165</xdr:row>
      <xdr:rowOff>42333</xdr:rowOff>
    </xdr:from>
    <xdr:to>
      <xdr:col>10</xdr:col>
      <xdr:colOff>298831</xdr:colOff>
      <xdr:row>178</xdr:row>
      <xdr:rowOff>85833</xdr:rowOff>
    </xdr:to>
    <xdr:pic>
      <xdr:nvPicPr>
        <xdr:cNvPr id="24" name="Imagen 23">
          <a:extLst>
            <a:ext uri="{FF2B5EF4-FFF2-40B4-BE49-F238E27FC236}">
              <a16:creationId xmlns:a16="http://schemas.microsoft.com/office/drawing/2014/main" id="{4CDBC8F0-F0AF-4536-A5A0-ED2CDFA150DC}"/>
            </a:ext>
          </a:extLst>
        </xdr:cNvPr>
        <xdr:cNvPicPr>
          <a:picLocks noChangeAspect="1"/>
        </xdr:cNvPicPr>
      </xdr:nvPicPr>
      <xdr:blipFill>
        <a:blip xmlns:r="http://schemas.openxmlformats.org/officeDocument/2006/relationships" r:embed="rId22"/>
        <a:stretch>
          <a:fillRect/>
        </a:stretch>
      </xdr:blipFill>
      <xdr:spPr>
        <a:xfrm>
          <a:off x="5163396" y="22033653"/>
          <a:ext cx="3486955" cy="2420940"/>
        </a:xfrm>
        <a:prstGeom prst="rect">
          <a:avLst/>
        </a:prstGeom>
      </xdr:spPr>
    </xdr:pic>
    <xdr:clientData/>
  </xdr:twoCellAnchor>
  <xdr:twoCellAnchor editAs="oneCell">
    <xdr:from>
      <xdr:col>0</xdr:col>
      <xdr:colOff>444500</xdr:colOff>
      <xdr:row>197</xdr:row>
      <xdr:rowOff>84666</xdr:rowOff>
    </xdr:from>
    <xdr:to>
      <xdr:col>4</xdr:col>
      <xdr:colOff>751347</xdr:colOff>
      <xdr:row>210</xdr:row>
      <xdr:rowOff>128166</xdr:rowOff>
    </xdr:to>
    <xdr:pic>
      <xdr:nvPicPr>
        <xdr:cNvPr id="25" name="Imagen 24">
          <a:extLst>
            <a:ext uri="{FF2B5EF4-FFF2-40B4-BE49-F238E27FC236}">
              <a16:creationId xmlns:a16="http://schemas.microsoft.com/office/drawing/2014/main" id="{5C31FB84-D971-4BBE-BC79-0BCC72E9A160}"/>
            </a:ext>
          </a:extLst>
        </xdr:cNvPr>
        <xdr:cNvPicPr>
          <a:picLocks noChangeAspect="1"/>
        </xdr:cNvPicPr>
      </xdr:nvPicPr>
      <xdr:blipFill>
        <a:blip xmlns:r="http://schemas.openxmlformats.org/officeDocument/2006/relationships" r:embed="rId23"/>
        <a:stretch>
          <a:fillRect/>
        </a:stretch>
      </xdr:blipFill>
      <xdr:spPr>
        <a:xfrm>
          <a:off x="444500" y="25017306"/>
          <a:ext cx="3476767" cy="2420940"/>
        </a:xfrm>
        <a:prstGeom prst="rect">
          <a:avLst/>
        </a:prstGeom>
      </xdr:spPr>
    </xdr:pic>
    <xdr:clientData/>
  </xdr:twoCellAnchor>
  <xdr:twoCellAnchor editAs="oneCell">
    <xdr:from>
      <xdr:col>6</xdr:col>
      <xdr:colOff>529167</xdr:colOff>
      <xdr:row>197</xdr:row>
      <xdr:rowOff>105833</xdr:rowOff>
    </xdr:from>
    <xdr:to>
      <xdr:col>10</xdr:col>
      <xdr:colOff>264514</xdr:colOff>
      <xdr:row>210</xdr:row>
      <xdr:rowOff>149333</xdr:rowOff>
    </xdr:to>
    <xdr:pic>
      <xdr:nvPicPr>
        <xdr:cNvPr id="26" name="Imagen 25">
          <a:extLst>
            <a:ext uri="{FF2B5EF4-FFF2-40B4-BE49-F238E27FC236}">
              <a16:creationId xmlns:a16="http://schemas.microsoft.com/office/drawing/2014/main" id="{07A74DF1-2586-46C6-9201-C5D41F1A4AFD}"/>
            </a:ext>
          </a:extLst>
        </xdr:cNvPr>
        <xdr:cNvPicPr>
          <a:picLocks noChangeAspect="1"/>
        </xdr:cNvPicPr>
      </xdr:nvPicPr>
      <xdr:blipFill>
        <a:blip xmlns:r="http://schemas.openxmlformats.org/officeDocument/2006/relationships" r:embed="rId24"/>
        <a:stretch>
          <a:fillRect/>
        </a:stretch>
      </xdr:blipFill>
      <xdr:spPr>
        <a:xfrm>
          <a:off x="5131647" y="25038473"/>
          <a:ext cx="3484387" cy="2420940"/>
        </a:xfrm>
        <a:prstGeom prst="rect">
          <a:avLst/>
        </a:prstGeom>
      </xdr:spPr>
    </xdr:pic>
    <xdr:clientData/>
  </xdr:twoCellAnchor>
  <xdr:twoCellAnchor editAs="oneCell">
    <xdr:from>
      <xdr:col>0</xdr:col>
      <xdr:colOff>402166</xdr:colOff>
      <xdr:row>213</xdr:row>
      <xdr:rowOff>74083</xdr:rowOff>
    </xdr:from>
    <xdr:to>
      <xdr:col>4</xdr:col>
      <xdr:colOff>711581</xdr:colOff>
      <xdr:row>226</xdr:row>
      <xdr:rowOff>117583</xdr:rowOff>
    </xdr:to>
    <xdr:pic>
      <xdr:nvPicPr>
        <xdr:cNvPr id="27" name="Imagen 26">
          <a:extLst>
            <a:ext uri="{FF2B5EF4-FFF2-40B4-BE49-F238E27FC236}">
              <a16:creationId xmlns:a16="http://schemas.microsoft.com/office/drawing/2014/main" id="{02BBB36F-8BC5-486A-BC72-D04BD0C1D3BD}"/>
            </a:ext>
          </a:extLst>
        </xdr:cNvPr>
        <xdr:cNvPicPr>
          <a:picLocks noChangeAspect="1"/>
        </xdr:cNvPicPr>
      </xdr:nvPicPr>
      <xdr:blipFill>
        <a:blip xmlns:r="http://schemas.openxmlformats.org/officeDocument/2006/relationships" r:embed="rId25"/>
        <a:stretch>
          <a:fillRect/>
        </a:stretch>
      </xdr:blipFill>
      <xdr:spPr>
        <a:xfrm>
          <a:off x="402166" y="27948043"/>
          <a:ext cx="3479335" cy="2520000"/>
        </a:xfrm>
        <a:prstGeom prst="rect">
          <a:avLst/>
        </a:prstGeom>
      </xdr:spPr>
    </xdr:pic>
    <xdr:clientData/>
  </xdr:twoCellAnchor>
  <xdr:twoCellAnchor editAs="oneCell">
    <xdr:from>
      <xdr:col>6</xdr:col>
      <xdr:colOff>550333</xdr:colOff>
      <xdr:row>213</xdr:row>
      <xdr:rowOff>63500</xdr:rowOff>
    </xdr:from>
    <xdr:to>
      <xdr:col>10</xdr:col>
      <xdr:colOff>230293</xdr:colOff>
      <xdr:row>226</xdr:row>
      <xdr:rowOff>63500</xdr:rowOff>
    </xdr:to>
    <xdr:pic>
      <xdr:nvPicPr>
        <xdr:cNvPr id="28" name="Imagen 27">
          <a:extLst>
            <a:ext uri="{FF2B5EF4-FFF2-40B4-BE49-F238E27FC236}">
              <a16:creationId xmlns:a16="http://schemas.microsoft.com/office/drawing/2014/main" id="{69FFAB16-C22F-4052-9024-706F2F873DE0}"/>
            </a:ext>
          </a:extLst>
        </xdr:cNvPr>
        <xdr:cNvPicPr>
          <a:picLocks noChangeAspect="1"/>
        </xdr:cNvPicPr>
      </xdr:nvPicPr>
      <xdr:blipFill>
        <a:blip xmlns:r="http://schemas.openxmlformats.org/officeDocument/2006/relationships" r:embed="rId26"/>
        <a:stretch>
          <a:fillRect/>
        </a:stretch>
      </xdr:blipFill>
      <xdr:spPr>
        <a:xfrm>
          <a:off x="5152813" y="27937460"/>
          <a:ext cx="3429000" cy="2476500"/>
        </a:xfrm>
        <a:prstGeom prst="rect">
          <a:avLst/>
        </a:prstGeom>
      </xdr:spPr>
    </xdr:pic>
    <xdr:clientData/>
  </xdr:twoCellAnchor>
  <xdr:twoCellAnchor editAs="oneCell">
    <xdr:from>
      <xdr:col>0</xdr:col>
      <xdr:colOff>402166</xdr:colOff>
      <xdr:row>293</xdr:row>
      <xdr:rowOff>74083</xdr:rowOff>
    </xdr:from>
    <xdr:to>
      <xdr:col>4</xdr:col>
      <xdr:colOff>706966</xdr:colOff>
      <xdr:row>306</xdr:row>
      <xdr:rowOff>112183</xdr:rowOff>
    </xdr:to>
    <xdr:pic>
      <xdr:nvPicPr>
        <xdr:cNvPr id="29" name="Imagen 28">
          <a:extLst>
            <a:ext uri="{FF2B5EF4-FFF2-40B4-BE49-F238E27FC236}">
              <a16:creationId xmlns:a16="http://schemas.microsoft.com/office/drawing/2014/main" id="{0BBC8A0C-06EA-41F5-8D07-FA8A945BF07E}"/>
            </a:ext>
          </a:extLst>
        </xdr:cNvPr>
        <xdr:cNvPicPr>
          <a:picLocks noChangeAspect="1"/>
        </xdr:cNvPicPr>
      </xdr:nvPicPr>
      <xdr:blipFill>
        <a:blip xmlns:r="http://schemas.openxmlformats.org/officeDocument/2006/relationships" r:embed="rId27"/>
        <a:stretch>
          <a:fillRect/>
        </a:stretch>
      </xdr:blipFill>
      <xdr:spPr>
        <a:xfrm>
          <a:off x="402166" y="34044043"/>
          <a:ext cx="3474720" cy="2415540"/>
        </a:xfrm>
        <a:prstGeom prst="rect">
          <a:avLst/>
        </a:prstGeom>
      </xdr:spPr>
    </xdr:pic>
    <xdr:clientData/>
  </xdr:twoCellAnchor>
  <xdr:twoCellAnchor editAs="oneCell">
    <xdr:from>
      <xdr:col>6</xdr:col>
      <xdr:colOff>465667</xdr:colOff>
      <xdr:row>293</xdr:row>
      <xdr:rowOff>84667</xdr:rowOff>
    </xdr:from>
    <xdr:to>
      <xdr:col>10</xdr:col>
      <xdr:colOff>191347</xdr:colOff>
      <xdr:row>306</xdr:row>
      <xdr:rowOff>122767</xdr:rowOff>
    </xdr:to>
    <xdr:pic>
      <xdr:nvPicPr>
        <xdr:cNvPr id="30" name="Imagen 29">
          <a:extLst>
            <a:ext uri="{FF2B5EF4-FFF2-40B4-BE49-F238E27FC236}">
              <a16:creationId xmlns:a16="http://schemas.microsoft.com/office/drawing/2014/main" id="{B09F5B42-7190-4549-88C0-7E7E26BA397F}"/>
            </a:ext>
          </a:extLst>
        </xdr:cNvPr>
        <xdr:cNvPicPr>
          <a:picLocks noChangeAspect="1"/>
        </xdr:cNvPicPr>
      </xdr:nvPicPr>
      <xdr:blipFill>
        <a:blip xmlns:r="http://schemas.openxmlformats.org/officeDocument/2006/relationships" r:embed="rId28"/>
        <a:stretch>
          <a:fillRect/>
        </a:stretch>
      </xdr:blipFill>
      <xdr:spPr>
        <a:xfrm>
          <a:off x="5068147" y="34054627"/>
          <a:ext cx="3474720" cy="2415540"/>
        </a:xfrm>
        <a:prstGeom prst="rect">
          <a:avLst/>
        </a:prstGeom>
      </xdr:spPr>
    </xdr:pic>
    <xdr:clientData/>
  </xdr:twoCellAnchor>
  <xdr:twoCellAnchor editAs="oneCell">
    <xdr:from>
      <xdr:col>0</xdr:col>
      <xdr:colOff>370417</xdr:colOff>
      <xdr:row>341</xdr:row>
      <xdr:rowOff>31750</xdr:rowOff>
    </xdr:from>
    <xdr:to>
      <xdr:col>4</xdr:col>
      <xdr:colOff>682837</xdr:colOff>
      <xdr:row>354</xdr:row>
      <xdr:rowOff>77470</xdr:rowOff>
    </xdr:to>
    <xdr:pic>
      <xdr:nvPicPr>
        <xdr:cNvPr id="31" name="Imagen 30">
          <a:extLst>
            <a:ext uri="{FF2B5EF4-FFF2-40B4-BE49-F238E27FC236}">
              <a16:creationId xmlns:a16="http://schemas.microsoft.com/office/drawing/2014/main" id="{DCC53A6B-A6F0-45A1-8873-A6DD62B6DDEE}"/>
            </a:ext>
          </a:extLst>
        </xdr:cNvPr>
        <xdr:cNvPicPr>
          <a:picLocks noChangeAspect="1"/>
        </xdr:cNvPicPr>
      </xdr:nvPicPr>
      <xdr:blipFill>
        <a:blip xmlns:r="http://schemas.openxmlformats.org/officeDocument/2006/relationships" r:embed="rId29"/>
        <a:stretch>
          <a:fillRect/>
        </a:stretch>
      </xdr:blipFill>
      <xdr:spPr>
        <a:xfrm>
          <a:off x="370417" y="36943030"/>
          <a:ext cx="3482340" cy="2423160"/>
        </a:xfrm>
        <a:prstGeom prst="rect">
          <a:avLst/>
        </a:prstGeom>
      </xdr:spPr>
    </xdr:pic>
    <xdr:clientData/>
  </xdr:twoCellAnchor>
  <xdr:twoCellAnchor editAs="oneCell">
    <xdr:from>
      <xdr:col>6</xdr:col>
      <xdr:colOff>391583</xdr:colOff>
      <xdr:row>341</xdr:row>
      <xdr:rowOff>84666</xdr:rowOff>
    </xdr:from>
    <xdr:to>
      <xdr:col>10</xdr:col>
      <xdr:colOff>132503</xdr:colOff>
      <xdr:row>354</xdr:row>
      <xdr:rowOff>122766</xdr:rowOff>
    </xdr:to>
    <xdr:pic>
      <xdr:nvPicPr>
        <xdr:cNvPr id="32" name="Imagen 31">
          <a:extLst>
            <a:ext uri="{FF2B5EF4-FFF2-40B4-BE49-F238E27FC236}">
              <a16:creationId xmlns:a16="http://schemas.microsoft.com/office/drawing/2014/main" id="{271A5D7F-24A0-49B4-93CE-8963EAB8B566}"/>
            </a:ext>
          </a:extLst>
        </xdr:cNvPr>
        <xdr:cNvPicPr>
          <a:picLocks noChangeAspect="1"/>
        </xdr:cNvPicPr>
      </xdr:nvPicPr>
      <xdr:blipFill>
        <a:blip xmlns:r="http://schemas.openxmlformats.org/officeDocument/2006/relationships" r:embed="rId30"/>
        <a:stretch>
          <a:fillRect/>
        </a:stretch>
      </xdr:blipFill>
      <xdr:spPr>
        <a:xfrm>
          <a:off x="4994063" y="36995946"/>
          <a:ext cx="3489960" cy="2415540"/>
        </a:xfrm>
        <a:prstGeom prst="rect">
          <a:avLst/>
        </a:prstGeom>
      </xdr:spPr>
    </xdr:pic>
    <xdr:clientData/>
  </xdr:twoCellAnchor>
  <xdr:twoCellAnchor editAs="oneCell">
    <xdr:from>
      <xdr:col>0</xdr:col>
      <xdr:colOff>328084</xdr:colOff>
      <xdr:row>357</xdr:row>
      <xdr:rowOff>74083</xdr:rowOff>
    </xdr:from>
    <xdr:to>
      <xdr:col>4</xdr:col>
      <xdr:colOff>632884</xdr:colOff>
      <xdr:row>370</xdr:row>
      <xdr:rowOff>112183</xdr:rowOff>
    </xdr:to>
    <xdr:pic>
      <xdr:nvPicPr>
        <xdr:cNvPr id="33" name="Imagen 32">
          <a:extLst>
            <a:ext uri="{FF2B5EF4-FFF2-40B4-BE49-F238E27FC236}">
              <a16:creationId xmlns:a16="http://schemas.microsoft.com/office/drawing/2014/main" id="{39B08FB1-53B2-4021-BE87-385F21369982}"/>
            </a:ext>
          </a:extLst>
        </xdr:cNvPr>
        <xdr:cNvPicPr>
          <a:picLocks noChangeAspect="1"/>
        </xdr:cNvPicPr>
      </xdr:nvPicPr>
      <xdr:blipFill>
        <a:blip xmlns:r="http://schemas.openxmlformats.org/officeDocument/2006/relationships" r:embed="rId31"/>
        <a:stretch>
          <a:fillRect/>
        </a:stretch>
      </xdr:blipFill>
      <xdr:spPr>
        <a:xfrm>
          <a:off x="328084" y="39926683"/>
          <a:ext cx="3474720" cy="2415540"/>
        </a:xfrm>
        <a:prstGeom prst="rect">
          <a:avLst/>
        </a:prstGeom>
      </xdr:spPr>
    </xdr:pic>
    <xdr:clientData/>
  </xdr:twoCellAnchor>
  <xdr:twoCellAnchor editAs="oneCell">
    <xdr:from>
      <xdr:col>6</xdr:col>
      <xdr:colOff>433916</xdr:colOff>
      <xdr:row>357</xdr:row>
      <xdr:rowOff>42333</xdr:rowOff>
    </xdr:from>
    <xdr:to>
      <xdr:col>10</xdr:col>
      <xdr:colOff>174836</xdr:colOff>
      <xdr:row>370</xdr:row>
      <xdr:rowOff>88053</xdr:rowOff>
    </xdr:to>
    <xdr:pic>
      <xdr:nvPicPr>
        <xdr:cNvPr id="34" name="Imagen 33">
          <a:extLst>
            <a:ext uri="{FF2B5EF4-FFF2-40B4-BE49-F238E27FC236}">
              <a16:creationId xmlns:a16="http://schemas.microsoft.com/office/drawing/2014/main" id="{1CA84E5E-B511-4D52-94AD-2781B29B2E98}"/>
            </a:ext>
          </a:extLst>
        </xdr:cNvPr>
        <xdr:cNvPicPr>
          <a:picLocks noChangeAspect="1"/>
        </xdr:cNvPicPr>
      </xdr:nvPicPr>
      <xdr:blipFill>
        <a:blip xmlns:r="http://schemas.openxmlformats.org/officeDocument/2006/relationships" r:embed="rId32"/>
        <a:stretch>
          <a:fillRect/>
        </a:stretch>
      </xdr:blipFill>
      <xdr:spPr>
        <a:xfrm>
          <a:off x="5036396" y="39894933"/>
          <a:ext cx="3489960" cy="2423160"/>
        </a:xfrm>
        <a:prstGeom prst="rect">
          <a:avLst/>
        </a:prstGeom>
      </xdr:spPr>
    </xdr:pic>
    <xdr:clientData/>
  </xdr:twoCellAnchor>
  <xdr:twoCellAnchor editAs="oneCell">
    <xdr:from>
      <xdr:col>0</xdr:col>
      <xdr:colOff>296334</xdr:colOff>
      <xdr:row>373</xdr:row>
      <xdr:rowOff>74083</xdr:rowOff>
    </xdr:from>
    <xdr:to>
      <xdr:col>4</xdr:col>
      <xdr:colOff>608754</xdr:colOff>
      <xdr:row>386</xdr:row>
      <xdr:rowOff>119803</xdr:rowOff>
    </xdr:to>
    <xdr:pic>
      <xdr:nvPicPr>
        <xdr:cNvPr id="35" name="Imagen 34">
          <a:extLst>
            <a:ext uri="{FF2B5EF4-FFF2-40B4-BE49-F238E27FC236}">
              <a16:creationId xmlns:a16="http://schemas.microsoft.com/office/drawing/2014/main" id="{BD02916B-502C-48F3-B4C4-F9A270E1E719}"/>
            </a:ext>
          </a:extLst>
        </xdr:cNvPr>
        <xdr:cNvPicPr>
          <a:picLocks noChangeAspect="1"/>
        </xdr:cNvPicPr>
      </xdr:nvPicPr>
      <xdr:blipFill>
        <a:blip xmlns:r="http://schemas.openxmlformats.org/officeDocument/2006/relationships" r:embed="rId33"/>
        <a:stretch>
          <a:fillRect/>
        </a:stretch>
      </xdr:blipFill>
      <xdr:spPr>
        <a:xfrm>
          <a:off x="296334" y="42868003"/>
          <a:ext cx="3482340" cy="2423160"/>
        </a:xfrm>
        <a:prstGeom prst="rect">
          <a:avLst/>
        </a:prstGeom>
      </xdr:spPr>
    </xdr:pic>
    <xdr:clientData/>
  </xdr:twoCellAnchor>
  <xdr:twoCellAnchor editAs="oneCell">
    <xdr:from>
      <xdr:col>6</xdr:col>
      <xdr:colOff>455084</xdr:colOff>
      <xdr:row>373</xdr:row>
      <xdr:rowOff>63500</xdr:rowOff>
    </xdr:from>
    <xdr:to>
      <xdr:col>10</xdr:col>
      <xdr:colOff>196004</xdr:colOff>
      <xdr:row>386</xdr:row>
      <xdr:rowOff>109220</xdr:rowOff>
    </xdr:to>
    <xdr:pic>
      <xdr:nvPicPr>
        <xdr:cNvPr id="36" name="Imagen 35">
          <a:extLst>
            <a:ext uri="{FF2B5EF4-FFF2-40B4-BE49-F238E27FC236}">
              <a16:creationId xmlns:a16="http://schemas.microsoft.com/office/drawing/2014/main" id="{11206E27-C45B-4075-9398-EEBC514F2DAE}"/>
            </a:ext>
          </a:extLst>
        </xdr:cNvPr>
        <xdr:cNvPicPr>
          <a:picLocks noChangeAspect="1"/>
        </xdr:cNvPicPr>
      </xdr:nvPicPr>
      <xdr:blipFill>
        <a:blip xmlns:r="http://schemas.openxmlformats.org/officeDocument/2006/relationships" r:embed="rId34"/>
        <a:stretch>
          <a:fillRect/>
        </a:stretch>
      </xdr:blipFill>
      <xdr:spPr>
        <a:xfrm>
          <a:off x="5057564" y="42857420"/>
          <a:ext cx="3489960" cy="2423160"/>
        </a:xfrm>
        <a:prstGeom prst="rect">
          <a:avLst/>
        </a:prstGeom>
      </xdr:spPr>
    </xdr:pic>
    <xdr:clientData/>
  </xdr:twoCellAnchor>
  <xdr:twoCellAnchor editAs="oneCell">
    <xdr:from>
      <xdr:col>6</xdr:col>
      <xdr:colOff>455083</xdr:colOff>
      <xdr:row>389</xdr:row>
      <xdr:rowOff>74083</xdr:rowOff>
    </xdr:from>
    <xdr:to>
      <xdr:col>10</xdr:col>
      <xdr:colOff>188383</xdr:colOff>
      <xdr:row>402</xdr:row>
      <xdr:rowOff>112183</xdr:rowOff>
    </xdr:to>
    <xdr:pic>
      <xdr:nvPicPr>
        <xdr:cNvPr id="37" name="Imagen 36">
          <a:extLst>
            <a:ext uri="{FF2B5EF4-FFF2-40B4-BE49-F238E27FC236}">
              <a16:creationId xmlns:a16="http://schemas.microsoft.com/office/drawing/2014/main" id="{AAA27C7E-03DD-4CAF-91A5-E65A9D6F8C47}"/>
            </a:ext>
          </a:extLst>
        </xdr:cNvPr>
        <xdr:cNvPicPr>
          <a:picLocks noChangeAspect="1"/>
        </xdr:cNvPicPr>
      </xdr:nvPicPr>
      <xdr:blipFill>
        <a:blip xmlns:r="http://schemas.openxmlformats.org/officeDocument/2006/relationships" r:embed="rId35"/>
        <a:stretch>
          <a:fillRect/>
        </a:stretch>
      </xdr:blipFill>
      <xdr:spPr>
        <a:xfrm>
          <a:off x="5057563" y="45938863"/>
          <a:ext cx="3482340" cy="2415540"/>
        </a:xfrm>
        <a:prstGeom prst="rect">
          <a:avLst/>
        </a:prstGeom>
      </xdr:spPr>
    </xdr:pic>
    <xdr:clientData/>
  </xdr:twoCellAnchor>
  <xdr:twoCellAnchor editAs="oneCell">
    <xdr:from>
      <xdr:col>0</xdr:col>
      <xdr:colOff>381000</xdr:colOff>
      <xdr:row>405</xdr:row>
      <xdr:rowOff>84667</xdr:rowOff>
    </xdr:from>
    <xdr:to>
      <xdr:col>4</xdr:col>
      <xdr:colOff>685800</xdr:colOff>
      <xdr:row>418</xdr:row>
      <xdr:rowOff>122767</xdr:rowOff>
    </xdr:to>
    <xdr:pic>
      <xdr:nvPicPr>
        <xdr:cNvPr id="38" name="Imagen 37">
          <a:extLst>
            <a:ext uri="{FF2B5EF4-FFF2-40B4-BE49-F238E27FC236}">
              <a16:creationId xmlns:a16="http://schemas.microsoft.com/office/drawing/2014/main" id="{B93207DE-DE9A-4D15-8517-5FCC5CE1EC9E}"/>
            </a:ext>
          </a:extLst>
        </xdr:cNvPr>
        <xdr:cNvPicPr>
          <a:picLocks noChangeAspect="1"/>
        </xdr:cNvPicPr>
      </xdr:nvPicPr>
      <xdr:blipFill>
        <a:blip xmlns:r="http://schemas.openxmlformats.org/officeDocument/2006/relationships" r:embed="rId36"/>
        <a:stretch>
          <a:fillRect/>
        </a:stretch>
      </xdr:blipFill>
      <xdr:spPr>
        <a:xfrm>
          <a:off x="381000" y="48890767"/>
          <a:ext cx="3474720" cy="2415540"/>
        </a:xfrm>
        <a:prstGeom prst="rect">
          <a:avLst/>
        </a:prstGeom>
      </xdr:spPr>
    </xdr:pic>
    <xdr:clientData/>
  </xdr:twoCellAnchor>
  <xdr:twoCellAnchor editAs="oneCell">
    <xdr:from>
      <xdr:col>6</xdr:col>
      <xdr:colOff>402166</xdr:colOff>
      <xdr:row>405</xdr:row>
      <xdr:rowOff>74084</xdr:rowOff>
    </xdr:from>
    <xdr:to>
      <xdr:col>10</xdr:col>
      <xdr:colOff>135466</xdr:colOff>
      <xdr:row>418</xdr:row>
      <xdr:rowOff>112184</xdr:rowOff>
    </xdr:to>
    <xdr:pic>
      <xdr:nvPicPr>
        <xdr:cNvPr id="39" name="Imagen 38">
          <a:extLst>
            <a:ext uri="{FF2B5EF4-FFF2-40B4-BE49-F238E27FC236}">
              <a16:creationId xmlns:a16="http://schemas.microsoft.com/office/drawing/2014/main" id="{EE4B6FD4-AA92-44D4-B906-E98A03C193F3}"/>
            </a:ext>
          </a:extLst>
        </xdr:cNvPr>
        <xdr:cNvPicPr>
          <a:picLocks noChangeAspect="1"/>
        </xdr:cNvPicPr>
      </xdr:nvPicPr>
      <xdr:blipFill>
        <a:blip xmlns:r="http://schemas.openxmlformats.org/officeDocument/2006/relationships" r:embed="rId37"/>
        <a:stretch>
          <a:fillRect/>
        </a:stretch>
      </xdr:blipFill>
      <xdr:spPr>
        <a:xfrm>
          <a:off x="5004646" y="48880184"/>
          <a:ext cx="3482340" cy="2415540"/>
        </a:xfrm>
        <a:prstGeom prst="rect">
          <a:avLst/>
        </a:prstGeom>
      </xdr:spPr>
    </xdr:pic>
    <xdr:clientData/>
  </xdr:twoCellAnchor>
  <xdr:twoCellAnchor editAs="oneCell">
    <xdr:from>
      <xdr:col>0</xdr:col>
      <xdr:colOff>338667</xdr:colOff>
      <xdr:row>421</xdr:row>
      <xdr:rowOff>52916</xdr:rowOff>
    </xdr:from>
    <xdr:to>
      <xdr:col>4</xdr:col>
      <xdr:colOff>643467</xdr:colOff>
      <xdr:row>434</xdr:row>
      <xdr:rowOff>91016</xdr:rowOff>
    </xdr:to>
    <xdr:pic>
      <xdr:nvPicPr>
        <xdr:cNvPr id="40" name="Imagen 39">
          <a:extLst>
            <a:ext uri="{FF2B5EF4-FFF2-40B4-BE49-F238E27FC236}">
              <a16:creationId xmlns:a16="http://schemas.microsoft.com/office/drawing/2014/main" id="{4B56885D-E73C-4955-9A93-05F4936A1E41}"/>
            </a:ext>
          </a:extLst>
        </xdr:cNvPr>
        <xdr:cNvPicPr>
          <a:picLocks noChangeAspect="1"/>
        </xdr:cNvPicPr>
      </xdr:nvPicPr>
      <xdr:blipFill>
        <a:blip xmlns:r="http://schemas.openxmlformats.org/officeDocument/2006/relationships" r:embed="rId38"/>
        <a:stretch>
          <a:fillRect/>
        </a:stretch>
      </xdr:blipFill>
      <xdr:spPr>
        <a:xfrm>
          <a:off x="338667" y="51800336"/>
          <a:ext cx="3474720" cy="2415540"/>
        </a:xfrm>
        <a:prstGeom prst="rect">
          <a:avLst/>
        </a:prstGeom>
      </xdr:spPr>
    </xdr:pic>
    <xdr:clientData/>
  </xdr:twoCellAnchor>
  <xdr:twoCellAnchor editAs="oneCell">
    <xdr:from>
      <xdr:col>6</xdr:col>
      <xdr:colOff>508000</xdr:colOff>
      <xdr:row>421</xdr:row>
      <xdr:rowOff>52917</xdr:rowOff>
    </xdr:from>
    <xdr:to>
      <xdr:col>10</xdr:col>
      <xdr:colOff>248920</xdr:colOff>
      <xdr:row>434</xdr:row>
      <xdr:rowOff>98637</xdr:rowOff>
    </xdr:to>
    <xdr:pic>
      <xdr:nvPicPr>
        <xdr:cNvPr id="41" name="Imagen 40">
          <a:extLst>
            <a:ext uri="{FF2B5EF4-FFF2-40B4-BE49-F238E27FC236}">
              <a16:creationId xmlns:a16="http://schemas.microsoft.com/office/drawing/2014/main" id="{A88C75A6-07A8-451B-A35A-EE164FC54E50}"/>
            </a:ext>
          </a:extLst>
        </xdr:cNvPr>
        <xdr:cNvPicPr>
          <a:picLocks noChangeAspect="1"/>
        </xdr:cNvPicPr>
      </xdr:nvPicPr>
      <xdr:blipFill>
        <a:blip xmlns:r="http://schemas.openxmlformats.org/officeDocument/2006/relationships" r:embed="rId39"/>
        <a:stretch>
          <a:fillRect/>
        </a:stretch>
      </xdr:blipFill>
      <xdr:spPr>
        <a:xfrm>
          <a:off x="5110480" y="51800337"/>
          <a:ext cx="3489960" cy="2423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659466</xdr:colOff>
      <xdr:row>0</xdr:row>
      <xdr:rowOff>109768</xdr:rowOff>
    </xdr:from>
    <xdr:ext cx="843803" cy="299808"/>
    <xdr:pic>
      <xdr:nvPicPr>
        <xdr:cNvPr id="2" name="2 Imagen">
          <a:extLst>
            <a:ext uri="{FF2B5EF4-FFF2-40B4-BE49-F238E27FC236}">
              <a16:creationId xmlns:a16="http://schemas.microsoft.com/office/drawing/2014/main" id="{8DD23A99-4023-440D-8AAD-BB3AD26FD37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618306" y="109768"/>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DB512FAC-AA9E-4199-9A48-3F2EC9C3739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7</xdr:col>
      <xdr:colOff>41274</xdr:colOff>
      <xdr:row>5</xdr:row>
      <xdr:rowOff>65484</xdr:rowOff>
    </xdr:from>
    <xdr:to>
      <xdr:col>11</xdr:col>
      <xdr:colOff>380999</xdr:colOff>
      <xdr:row>18</xdr:row>
      <xdr:rowOff>134540</xdr:rowOff>
    </xdr:to>
    <xdr:pic>
      <xdr:nvPicPr>
        <xdr:cNvPr id="4" name="Imagen 3">
          <a:extLst>
            <a:ext uri="{FF2B5EF4-FFF2-40B4-BE49-F238E27FC236}">
              <a16:creationId xmlns:a16="http://schemas.microsoft.com/office/drawing/2014/main" id="{54905A91-DB0E-4A07-8E1B-34BEB066E50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996054" y="1490424"/>
          <a:ext cx="3486785" cy="2461736"/>
        </a:xfrm>
        <a:prstGeom prst="rect">
          <a:avLst/>
        </a:prstGeom>
      </xdr:spPr>
    </xdr:pic>
    <xdr:clientData/>
  </xdr:twoCellAnchor>
  <xdr:twoCellAnchor editAs="oneCell">
    <xdr:from>
      <xdr:col>7</xdr:col>
      <xdr:colOff>104774</xdr:colOff>
      <xdr:row>21</xdr:row>
      <xdr:rowOff>120253</xdr:rowOff>
    </xdr:from>
    <xdr:to>
      <xdr:col>11</xdr:col>
      <xdr:colOff>390520</xdr:colOff>
      <xdr:row>34</xdr:row>
      <xdr:rowOff>148825</xdr:rowOff>
    </xdr:to>
    <xdr:pic>
      <xdr:nvPicPr>
        <xdr:cNvPr id="5" name="Imagen 4">
          <a:extLst>
            <a:ext uri="{FF2B5EF4-FFF2-40B4-BE49-F238E27FC236}">
              <a16:creationId xmlns:a16="http://schemas.microsoft.com/office/drawing/2014/main" id="{39466BDD-51EF-48C3-B565-C9F7C932C2B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059554" y="4539853"/>
          <a:ext cx="3432806" cy="2421252"/>
        </a:xfrm>
        <a:prstGeom prst="rect">
          <a:avLst/>
        </a:prstGeom>
      </xdr:spPr>
    </xdr:pic>
    <xdr:clientData/>
  </xdr:twoCellAnchor>
  <xdr:twoCellAnchor editAs="oneCell">
    <xdr:from>
      <xdr:col>1</xdr:col>
      <xdr:colOff>38100</xdr:colOff>
      <xdr:row>21</xdr:row>
      <xdr:rowOff>133349</xdr:rowOff>
    </xdr:from>
    <xdr:to>
      <xdr:col>6</xdr:col>
      <xdr:colOff>441325</xdr:colOff>
      <xdr:row>34</xdr:row>
      <xdr:rowOff>171449</xdr:rowOff>
    </xdr:to>
    <xdr:pic>
      <xdr:nvPicPr>
        <xdr:cNvPr id="6" name="Imagen 5">
          <a:extLst>
            <a:ext uri="{FF2B5EF4-FFF2-40B4-BE49-F238E27FC236}">
              <a16:creationId xmlns:a16="http://schemas.microsoft.com/office/drawing/2014/main" id="{7D3179CF-CC81-404B-BC45-ADC23B90B81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89560" y="4552949"/>
          <a:ext cx="3451225" cy="2430780"/>
        </a:xfrm>
        <a:prstGeom prst="rect">
          <a:avLst/>
        </a:prstGeom>
      </xdr:spPr>
    </xdr:pic>
    <xdr:clientData/>
  </xdr:twoCellAnchor>
  <xdr:twoCellAnchor editAs="oneCell">
    <xdr:from>
      <xdr:col>1</xdr:col>
      <xdr:colOff>47625</xdr:colOff>
      <xdr:row>5</xdr:row>
      <xdr:rowOff>67268</xdr:rowOff>
    </xdr:from>
    <xdr:to>
      <xdr:col>6</xdr:col>
      <xdr:colOff>495300</xdr:colOff>
      <xdr:row>18</xdr:row>
      <xdr:rowOff>138705</xdr:rowOff>
    </xdr:to>
    <xdr:pic>
      <xdr:nvPicPr>
        <xdr:cNvPr id="7" name="Imagen 6">
          <a:extLst>
            <a:ext uri="{FF2B5EF4-FFF2-40B4-BE49-F238E27FC236}">
              <a16:creationId xmlns:a16="http://schemas.microsoft.com/office/drawing/2014/main" id="{3118D020-E9A0-469F-9B95-2C97DC2E8CF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299085" y="1492208"/>
          <a:ext cx="3495675" cy="2464117"/>
        </a:xfrm>
        <a:prstGeom prst="rect">
          <a:avLst/>
        </a:prstGeom>
      </xdr:spPr>
    </xdr:pic>
    <xdr:clientData/>
  </xdr:twoCellAnchor>
  <xdr:twoCellAnchor editAs="oneCell">
    <xdr:from>
      <xdr:col>1</xdr:col>
      <xdr:colOff>90170</xdr:colOff>
      <xdr:row>37</xdr:row>
      <xdr:rowOff>75962</xdr:rowOff>
    </xdr:from>
    <xdr:to>
      <xdr:col>6</xdr:col>
      <xdr:colOff>493395</xdr:colOff>
      <xdr:row>50</xdr:row>
      <xdr:rowOff>123587</xdr:rowOff>
    </xdr:to>
    <xdr:pic>
      <xdr:nvPicPr>
        <xdr:cNvPr id="8" name="Imagen 7">
          <a:extLst>
            <a:ext uri="{FF2B5EF4-FFF2-40B4-BE49-F238E27FC236}">
              <a16:creationId xmlns:a16="http://schemas.microsoft.com/office/drawing/2014/main" id="{60A42C11-5A25-4B06-878F-F812699C91C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341630" y="7490222"/>
          <a:ext cx="3451225" cy="2425065"/>
        </a:xfrm>
        <a:prstGeom prst="rect">
          <a:avLst/>
        </a:prstGeom>
      </xdr:spPr>
    </xdr:pic>
    <xdr:clientData/>
  </xdr:twoCellAnchor>
  <xdr:twoCellAnchor editAs="oneCell">
    <xdr:from>
      <xdr:col>7</xdr:col>
      <xdr:colOff>45720</xdr:colOff>
      <xdr:row>37</xdr:row>
      <xdr:rowOff>100965</xdr:rowOff>
    </xdr:from>
    <xdr:to>
      <xdr:col>11</xdr:col>
      <xdr:colOff>340994</xdr:colOff>
      <xdr:row>50</xdr:row>
      <xdr:rowOff>146208</xdr:rowOff>
    </xdr:to>
    <xdr:pic>
      <xdr:nvPicPr>
        <xdr:cNvPr id="9" name="Imagen 8">
          <a:extLst>
            <a:ext uri="{FF2B5EF4-FFF2-40B4-BE49-F238E27FC236}">
              <a16:creationId xmlns:a16="http://schemas.microsoft.com/office/drawing/2014/main" id="{920A77EB-A0B7-491E-87E6-E4667C0E40F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4000500" y="7515225"/>
          <a:ext cx="3442334" cy="2422683"/>
        </a:xfrm>
        <a:prstGeom prst="rect">
          <a:avLst/>
        </a:prstGeom>
      </xdr:spPr>
    </xdr:pic>
    <xdr:clientData/>
  </xdr:twoCellAnchor>
  <xdr:twoCellAnchor editAs="oneCell">
    <xdr:from>
      <xdr:col>1</xdr:col>
      <xdr:colOff>104140</xdr:colOff>
      <xdr:row>53</xdr:row>
      <xdr:rowOff>109537</xdr:rowOff>
    </xdr:from>
    <xdr:to>
      <xdr:col>6</xdr:col>
      <xdr:colOff>507365</xdr:colOff>
      <xdr:row>66</xdr:row>
      <xdr:rowOff>157162</xdr:rowOff>
    </xdr:to>
    <xdr:pic>
      <xdr:nvPicPr>
        <xdr:cNvPr id="10" name="Imagen 9">
          <a:extLst>
            <a:ext uri="{FF2B5EF4-FFF2-40B4-BE49-F238E27FC236}">
              <a16:creationId xmlns:a16="http://schemas.microsoft.com/office/drawing/2014/main" id="{E6BCF27D-AF1C-4FA1-BA45-40BDDFD651BD}"/>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355600" y="10472737"/>
          <a:ext cx="3451225" cy="2425065"/>
        </a:xfrm>
        <a:prstGeom prst="rect">
          <a:avLst/>
        </a:prstGeom>
      </xdr:spPr>
    </xdr:pic>
    <xdr:clientData/>
  </xdr:twoCellAnchor>
  <xdr:twoCellAnchor editAs="oneCell">
    <xdr:from>
      <xdr:col>7</xdr:col>
      <xdr:colOff>92075</xdr:colOff>
      <xdr:row>85</xdr:row>
      <xdr:rowOff>112396</xdr:rowOff>
    </xdr:from>
    <xdr:to>
      <xdr:col>11</xdr:col>
      <xdr:colOff>390525</xdr:colOff>
      <xdr:row>98</xdr:row>
      <xdr:rowOff>160021</xdr:rowOff>
    </xdr:to>
    <xdr:pic>
      <xdr:nvPicPr>
        <xdr:cNvPr id="11" name="Imagen 10">
          <a:extLst>
            <a:ext uri="{FF2B5EF4-FFF2-40B4-BE49-F238E27FC236}">
              <a16:creationId xmlns:a16="http://schemas.microsoft.com/office/drawing/2014/main" id="{42F3EDC0-30F3-4926-9FEA-BBB78835EAB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4046855" y="16358236"/>
          <a:ext cx="3445510" cy="2425065"/>
        </a:xfrm>
        <a:prstGeom prst="rect">
          <a:avLst/>
        </a:prstGeom>
      </xdr:spPr>
    </xdr:pic>
    <xdr:clientData/>
  </xdr:twoCellAnchor>
  <xdr:twoCellAnchor editAs="oneCell">
    <xdr:from>
      <xdr:col>7</xdr:col>
      <xdr:colOff>76676</xdr:colOff>
      <xdr:row>69</xdr:row>
      <xdr:rowOff>28575</xdr:rowOff>
    </xdr:from>
    <xdr:to>
      <xdr:col>11</xdr:col>
      <xdr:colOff>447198</xdr:colOff>
      <xdr:row>82</xdr:row>
      <xdr:rowOff>130254</xdr:rowOff>
    </xdr:to>
    <xdr:pic>
      <xdr:nvPicPr>
        <xdr:cNvPr id="12" name="Imagen 11">
          <a:extLst>
            <a:ext uri="{FF2B5EF4-FFF2-40B4-BE49-F238E27FC236}">
              <a16:creationId xmlns:a16="http://schemas.microsoft.com/office/drawing/2014/main" id="{50A15457-DE73-4C63-BAC6-67DAA9AECD5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031456" y="13333095"/>
          <a:ext cx="3517582" cy="2479119"/>
        </a:xfrm>
        <a:prstGeom prst="rect">
          <a:avLst/>
        </a:prstGeom>
      </xdr:spPr>
    </xdr:pic>
    <xdr:clientData/>
  </xdr:twoCellAnchor>
  <xdr:twoCellAnchor editAs="oneCell">
    <xdr:from>
      <xdr:col>1</xdr:col>
      <xdr:colOff>87630</xdr:colOff>
      <xdr:row>69</xdr:row>
      <xdr:rowOff>107632</xdr:rowOff>
    </xdr:from>
    <xdr:to>
      <xdr:col>6</xdr:col>
      <xdr:colOff>490855</xdr:colOff>
      <xdr:row>82</xdr:row>
      <xdr:rowOff>155257</xdr:rowOff>
    </xdr:to>
    <xdr:pic>
      <xdr:nvPicPr>
        <xdr:cNvPr id="13" name="Imagen 12">
          <a:extLst>
            <a:ext uri="{FF2B5EF4-FFF2-40B4-BE49-F238E27FC236}">
              <a16:creationId xmlns:a16="http://schemas.microsoft.com/office/drawing/2014/main" id="{78715ED9-FC42-4C25-8530-DB4438FB5AC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339090" y="13412152"/>
          <a:ext cx="3451225" cy="2425065"/>
        </a:xfrm>
        <a:prstGeom prst="rect">
          <a:avLst/>
        </a:prstGeom>
      </xdr:spPr>
    </xdr:pic>
    <xdr:clientData/>
  </xdr:twoCellAnchor>
  <xdr:twoCellAnchor editAs="oneCell">
    <xdr:from>
      <xdr:col>7</xdr:col>
      <xdr:colOff>43815</xdr:colOff>
      <xdr:row>53</xdr:row>
      <xdr:rowOff>104775</xdr:rowOff>
    </xdr:from>
    <xdr:to>
      <xdr:col>11</xdr:col>
      <xdr:colOff>291461</xdr:colOff>
      <xdr:row>66</xdr:row>
      <xdr:rowOff>163113</xdr:rowOff>
    </xdr:to>
    <xdr:pic>
      <xdr:nvPicPr>
        <xdr:cNvPr id="14" name="Imagen 13">
          <a:extLst>
            <a:ext uri="{FF2B5EF4-FFF2-40B4-BE49-F238E27FC236}">
              <a16:creationId xmlns:a16="http://schemas.microsoft.com/office/drawing/2014/main" id="{B376DC86-8A8F-4162-912D-D4053EA3E74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3998595" y="10467975"/>
          <a:ext cx="3394706" cy="2435778"/>
        </a:xfrm>
        <a:prstGeom prst="rect">
          <a:avLst/>
        </a:prstGeom>
      </xdr:spPr>
    </xdr:pic>
    <xdr:clientData/>
  </xdr:twoCellAnchor>
  <xdr:twoCellAnchor editAs="oneCell">
    <xdr:from>
      <xdr:col>1</xdr:col>
      <xdr:colOff>78105</xdr:colOff>
      <xdr:row>85</xdr:row>
      <xdr:rowOff>80249</xdr:rowOff>
    </xdr:from>
    <xdr:to>
      <xdr:col>6</xdr:col>
      <xdr:colOff>478154</xdr:colOff>
      <xdr:row>98</xdr:row>
      <xdr:rowOff>125492</xdr:rowOff>
    </xdr:to>
    <xdr:pic>
      <xdr:nvPicPr>
        <xdr:cNvPr id="15" name="Imagen 14">
          <a:extLst>
            <a:ext uri="{FF2B5EF4-FFF2-40B4-BE49-F238E27FC236}">
              <a16:creationId xmlns:a16="http://schemas.microsoft.com/office/drawing/2014/main" id="{871CB8D9-DDA6-4258-B7BE-4ACDD7747F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329565" y="16326089"/>
          <a:ext cx="3448049" cy="24226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4D0A658F-4FE2-4627-9EB1-0967A95E182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1F33AF85-F92A-463E-A509-95FE6FB106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twoCellAnchor editAs="oneCell">
    <xdr:from>
      <xdr:col>2</xdr:col>
      <xdr:colOff>44138</xdr:colOff>
      <xdr:row>6</xdr:row>
      <xdr:rowOff>102756</xdr:rowOff>
    </xdr:from>
    <xdr:to>
      <xdr:col>6</xdr:col>
      <xdr:colOff>709127</xdr:colOff>
      <xdr:row>19</xdr:row>
      <xdr:rowOff>135757</xdr:rowOff>
    </xdr:to>
    <xdr:pic>
      <xdr:nvPicPr>
        <xdr:cNvPr id="4" name="Imagen 3">
          <a:extLst>
            <a:ext uri="{FF2B5EF4-FFF2-40B4-BE49-F238E27FC236}">
              <a16:creationId xmlns:a16="http://schemas.microsoft.com/office/drawing/2014/main" id="{095DA295-C012-4BCF-8759-EAF54B47CA2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8018" y="1840116"/>
          <a:ext cx="3385329" cy="2425681"/>
        </a:xfrm>
        <a:prstGeom prst="rect">
          <a:avLst/>
        </a:prstGeom>
      </xdr:spPr>
    </xdr:pic>
    <xdr:clientData/>
  </xdr:twoCellAnchor>
  <xdr:twoCellAnchor editAs="oneCell">
    <xdr:from>
      <xdr:col>7</xdr:col>
      <xdr:colOff>503782</xdr:colOff>
      <xdr:row>6</xdr:row>
      <xdr:rowOff>85746</xdr:rowOff>
    </xdr:from>
    <xdr:to>
      <xdr:col>11</xdr:col>
      <xdr:colOff>72543</xdr:colOff>
      <xdr:row>19</xdr:row>
      <xdr:rowOff>118747</xdr:rowOff>
    </xdr:to>
    <xdr:pic>
      <xdr:nvPicPr>
        <xdr:cNvPr id="5" name="Imagen 4">
          <a:extLst>
            <a:ext uri="{FF2B5EF4-FFF2-40B4-BE49-F238E27FC236}">
              <a16:creationId xmlns:a16="http://schemas.microsoft.com/office/drawing/2014/main" id="{27541A1F-8F62-4B73-BA90-8761B63CFE0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908142" y="1823106"/>
          <a:ext cx="3416861" cy="2425681"/>
        </a:xfrm>
        <a:prstGeom prst="rect">
          <a:avLst/>
        </a:prstGeom>
      </xdr:spPr>
    </xdr:pic>
    <xdr:clientData/>
  </xdr:twoCellAnchor>
  <xdr:twoCellAnchor editAs="oneCell">
    <xdr:from>
      <xdr:col>2</xdr:col>
      <xdr:colOff>61147</xdr:colOff>
      <xdr:row>22</xdr:row>
      <xdr:rowOff>77242</xdr:rowOff>
    </xdr:from>
    <xdr:to>
      <xdr:col>6</xdr:col>
      <xdr:colOff>726136</xdr:colOff>
      <xdr:row>35</xdr:row>
      <xdr:rowOff>110242</xdr:rowOff>
    </xdr:to>
    <xdr:pic>
      <xdr:nvPicPr>
        <xdr:cNvPr id="6" name="Imagen 5">
          <a:extLst>
            <a:ext uri="{FF2B5EF4-FFF2-40B4-BE49-F238E27FC236}">
              <a16:creationId xmlns:a16="http://schemas.microsoft.com/office/drawing/2014/main" id="{5BBA8A32-F112-4667-A8F6-3355AAA0CD8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25027" y="4801642"/>
          <a:ext cx="3385329" cy="2425680"/>
        </a:xfrm>
        <a:prstGeom prst="rect">
          <a:avLst/>
        </a:prstGeom>
      </xdr:spPr>
    </xdr:pic>
    <xdr:clientData/>
  </xdr:twoCellAnchor>
  <xdr:twoCellAnchor editAs="oneCell">
    <xdr:from>
      <xdr:col>7</xdr:col>
      <xdr:colOff>529295</xdr:colOff>
      <xdr:row>22</xdr:row>
      <xdr:rowOff>63479</xdr:rowOff>
    </xdr:from>
    <xdr:to>
      <xdr:col>11</xdr:col>
      <xdr:colOff>98056</xdr:colOff>
      <xdr:row>35</xdr:row>
      <xdr:rowOff>99513</xdr:rowOff>
    </xdr:to>
    <xdr:pic>
      <xdr:nvPicPr>
        <xdr:cNvPr id="7" name="Imagen 6">
          <a:extLst>
            <a:ext uri="{FF2B5EF4-FFF2-40B4-BE49-F238E27FC236}">
              <a16:creationId xmlns:a16="http://schemas.microsoft.com/office/drawing/2014/main" id="{E04A30E1-8D68-47B7-90D9-58734BB6AFB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933655" y="4787879"/>
          <a:ext cx="3416861" cy="2428714"/>
        </a:xfrm>
        <a:prstGeom prst="rect">
          <a:avLst/>
        </a:prstGeom>
      </xdr:spPr>
    </xdr:pic>
    <xdr:clientData/>
  </xdr:twoCellAnchor>
  <xdr:twoCellAnchor editAs="oneCell">
    <xdr:from>
      <xdr:col>2</xdr:col>
      <xdr:colOff>62335</xdr:colOff>
      <xdr:row>38</xdr:row>
      <xdr:rowOff>34721</xdr:rowOff>
    </xdr:from>
    <xdr:to>
      <xdr:col>6</xdr:col>
      <xdr:colOff>712999</xdr:colOff>
      <xdr:row>51</xdr:row>
      <xdr:rowOff>67721</xdr:rowOff>
    </xdr:to>
    <xdr:pic>
      <xdr:nvPicPr>
        <xdr:cNvPr id="8" name="Imagen 7">
          <a:extLst>
            <a:ext uri="{FF2B5EF4-FFF2-40B4-BE49-F238E27FC236}">
              <a16:creationId xmlns:a16="http://schemas.microsoft.com/office/drawing/2014/main" id="{E7C47227-F914-458F-9612-8A4CF2DF029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26215" y="7746161"/>
          <a:ext cx="3371004" cy="2425680"/>
        </a:xfrm>
        <a:prstGeom prst="rect">
          <a:avLst/>
        </a:prstGeom>
      </xdr:spPr>
    </xdr:pic>
    <xdr:clientData/>
  </xdr:twoCellAnchor>
  <xdr:twoCellAnchor editAs="oneCell">
    <xdr:from>
      <xdr:col>7</xdr:col>
      <xdr:colOff>546305</xdr:colOff>
      <xdr:row>38</xdr:row>
      <xdr:rowOff>56545</xdr:rowOff>
    </xdr:from>
    <xdr:to>
      <xdr:col>11</xdr:col>
      <xdr:colOff>115066</xdr:colOff>
      <xdr:row>51</xdr:row>
      <xdr:rowOff>62234</xdr:rowOff>
    </xdr:to>
    <xdr:pic>
      <xdr:nvPicPr>
        <xdr:cNvPr id="9" name="Imagen 8">
          <a:extLst>
            <a:ext uri="{FF2B5EF4-FFF2-40B4-BE49-F238E27FC236}">
              <a16:creationId xmlns:a16="http://schemas.microsoft.com/office/drawing/2014/main" id="{55FEE1B4-136E-41EC-8975-AC216922F0A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950665" y="7767985"/>
          <a:ext cx="3416861" cy="2398369"/>
        </a:xfrm>
        <a:prstGeom prst="rect">
          <a:avLst/>
        </a:prstGeom>
      </xdr:spPr>
    </xdr:pic>
    <xdr:clientData/>
  </xdr:twoCellAnchor>
  <xdr:twoCellAnchor editAs="oneCell">
    <xdr:from>
      <xdr:col>2</xdr:col>
      <xdr:colOff>95166</xdr:colOff>
      <xdr:row>70</xdr:row>
      <xdr:rowOff>48485</xdr:rowOff>
    </xdr:from>
    <xdr:to>
      <xdr:col>6</xdr:col>
      <xdr:colOff>760155</xdr:colOff>
      <xdr:row>83</xdr:row>
      <xdr:rowOff>78451</xdr:rowOff>
    </xdr:to>
    <xdr:pic>
      <xdr:nvPicPr>
        <xdr:cNvPr id="10" name="Imagen 9">
          <a:extLst>
            <a:ext uri="{FF2B5EF4-FFF2-40B4-BE49-F238E27FC236}">
              <a16:creationId xmlns:a16="http://schemas.microsoft.com/office/drawing/2014/main" id="{897FA782-1363-4A79-88D8-28B42C83C45D}"/>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59046" y="13734005"/>
          <a:ext cx="3385329" cy="2422646"/>
        </a:xfrm>
        <a:prstGeom prst="rect">
          <a:avLst/>
        </a:prstGeom>
      </xdr:spPr>
    </xdr:pic>
    <xdr:clientData/>
  </xdr:twoCellAnchor>
  <xdr:twoCellAnchor editAs="oneCell">
    <xdr:from>
      <xdr:col>2</xdr:col>
      <xdr:colOff>73299</xdr:colOff>
      <xdr:row>54</xdr:row>
      <xdr:rowOff>61463</xdr:rowOff>
    </xdr:from>
    <xdr:to>
      <xdr:col>6</xdr:col>
      <xdr:colOff>742170</xdr:colOff>
      <xdr:row>67</xdr:row>
      <xdr:rowOff>103568</xdr:rowOff>
    </xdr:to>
    <xdr:pic>
      <xdr:nvPicPr>
        <xdr:cNvPr id="11" name="Imagen 10">
          <a:extLst>
            <a:ext uri="{FF2B5EF4-FFF2-40B4-BE49-F238E27FC236}">
              <a16:creationId xmlns:a16="http://schemas.microsoft.com/office/drawing/2014/main" id="{D9F2975E-8B29-4DAC-BCC5-A6AD4424EB1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637179" y="10759943"/>
          <a:ext cx="3389211" cy="2434785"/>
        </a:xfrm>
        <a:prstGeom prst="rect">
          <a:avLst/>
        </a:prstGeom>
      </xdr:spPr>
    </xdr:pic>
    <xdr:clientData/>
  </xdr:twoCellAnchor>
  <xdr:twoCellAnchor editAs="oneCell">
    <xdr:from>
      <xdr:col>8</xdr:col>
      <xdr:colOff>44542</xdr:colOff>
      <xdr:row>70</xdr:row>
      <xdr:rowOff>82503</xdr:rowOff>
    </xdr:from>
    <xdr:to>
      <xdr:col>11</xdr:col>
      <xdr:colOff>183102</xdr:colOff>
      <xdr:row>83</xdr:row>
      <xdr:rowOff>112469</xdr:rowOff>
    </xdr:to>
    <xdr:pic>
      <xdr:nvPicPr>
        <xdr:cNvPr id="12" name="Imagen 11">
          <a:extLst>
            <a:ext uri="{FF2B5EF4-FFF2-40B4-BE49-F238E27FC236}">
              <a16:creationId xmlns:a16="http://schemas.microsoft.com/office/drawing/2014/main" id="{44549792-D4FE-4F96-9FFF-32328345C47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035642" y="13768023"/>
          <a:ext cx="3399920" cy="2422646"/>
        </a:xfrm>
        <a:prstGeom prst="rect">
          <a:avLst/>
        </a:prstGeom>
      </xdr:spPr>
    </xdr:pic>
    <xdr:clientData/>
  </xdr:twoCellAnchor>
  <xdr:twoCellAnchor editAs="oneCell">
    <xdr:from>
      <xdr:col>7</xdr:col>
      <xdr:colOff>554808</xdr:colOff>
      <xdr:row>54</xdr:row>
      <xdr:rowOff>75228</xdr:rowOff>
    </xdr:from>
    <xdr:to>
      <xdr:col>11</xdr:col>
      <xdr:colOff>123569</xdr:colOff>
      <xdr:row>67</xdr:row>
      <xdr:rowOff>114298</xdr:rowOff>
    </xdr:to>
    <xdr:pic>
      <xdr:nvPicPr>
        <xdr:cNvPr id="13" name="Imagen 12">
          <a:extLst>
            <a:ext uri="{FF2B5EF4-FFF2-40B4-BE49-F238E27FC236}">
              <a16:creationId xmlns:a16="http://schemas.microsoft.com/office/drawing/2014/main" id="{EE12B086-A99C-427A-A509-385283293A99}"/>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959168" y="10773708"/>
          <a:ext cx="3416861" cy="2431750"/>
        </a:xfrm>
        <a:prstGeom prst="rect">
          <a:avLst/>
        </a:prstGeom>
      </xdr:spPr>
    </xdr:pic>
    <xdr:clientData/>
  </xdr:twoCellAnchor>
  <xdr:twoCellAnchor editAs="oneCell">
    <xdr:from>
      <xdr:col>2</xdr:col>
      <xdr:colOff>35634</xdr:colOff>
      <xdr:row>87</xdr:row>
      <xdr:rowOff>85747</xdr:rowOff>
    </xdr:from>
    <xdr:to>
      <xdr:col>6</xdr:col>
      <xdr:colOff>700623</xdr:colOff>
      <xdr:row>100</xdr:row>
      <xdr:rowOff>118747</xdr:rowOff>
    </xdr:to>
    <xdr:pic>
      <xdr:nvPicPr>
        <xdr:cNvPr id="14" name="Imagen 13">
          <a:extLst>
            <a:ext uri="{FF2B5EF4-FFF2-40B4-BE49-F238E27FC236}">
              <a16:creationId xmlns:a16="http://schemas.microsoft.com/office/drawing/2014/main" id="{0A3BE9C6-60C6-4D68-99EA-3E22D38E784C}"/>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99514" y="18914767"/>
          <a:ext cx="3385329" cy="2425680"/>
        </a:xfrm>
        <a:prstGeom prst="rect">
          <a:avLst/>
        </a:prstGeom>
      </xdr:spPr>
    </xdr:pic>
    <xdr:clientData/>
  </xdr:twoCellAnchor>
  <xdr:twoCellAnchor editAs="oneCell">
    <xdr:from>
      <xdr:col>7</xdr:col>
      <xdr:colOff>478268</xdr:colOff>
      <xdr:row>87</xdr:row>
      <xdr:rowOff>94251</xdr:rowOff>
    </xdr:from>
    <xdr:to>
      <xdr:col>11</xdr:col>
      <xdr:colOff>47029</xdr:colOff>
      <xdr:row>100</xdr:row>
      <xdr:rowOff>127251</xdr:rowOff>
    </xdr:to>
    <xdr:pic>
      <xdr:nvPicPr>
        <xdr:cNvPr id="15" name="Imagen 14">
          <a:extLst>
            <a:ext uri="{FF2B5EF4-FFF2-40B4-BE49-F238E27FC236}">
              <a16:creationId xmlns:a16="http://schemas.microsoft.com/office/drawing/2014/main" id="{5C93C37B-2F24-417D-A3A9-4A289F1FB1F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82628" y="18923271"/>
          <a:ext cx="3416861" cy="2425680"/>
        </a:xfrm>
        <a:prstGeom prst="rect">
          <a:avLst/>
        </a:prstGeom>
      </xdr:spPr>
    </xdr:pic>
    <xdr:clientData/>
  </xdr:twoCellAnchor>
  <xdr:twoCellAnchor editAs="oneCell">
    <xdr:from>
      <xdr:col>2</xdr:col>
      <xdr:colOff>56289</xdr:colOff>
      <xdr:row>103</xdr:row>
      <xdr:rowOff>65493</xdr:rowOff>
    </xdr:from>
    <xdr:to>
      <xdr:col>6</xdr:col>
      <xdr:colOff>725160</xdr:colOff>
      <xdr:row>116</xdr:row>
      <xdr:rowOff>95460</xdr:rowOff>
    </xdr:to>
    <xdr:pic>
      <xdr:nvPicPr>
        <xdr:cNvPr id="16" name="Imagen 15">
          <a:extLst>
            <a:ext uri="{FF2B5EF4-FFF2-40B4-BE49-F238E27FC236}">
              <a16:creationId xmlns:a16="http://schemas.microsoft.com/office/drawing/2014/main" id="{7BF26050-63B2-4869-9E8E-15F2D09CFAA3}"/>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20169" y="21881553"/>
          <a:ext cx="3389211" cy="2422647"/>
        </a:xfrm>
        <a:prstGeom prst="rect">
          <a:avLst/>
        </a:prstGeom>
      </xdr:spPr>
    </xdr:pic>
    <xdr:clientData/>
  </xdr:twoCellAnchor>
  <xdr:twoCellAnchor editAs="oneCell">
    <xdr:from>
      <xdr:col>7</xdr:col>
      <xdr:colOff>497292</xdr:colOff>
      <xdr:row>103</xdr:row>
      <xdr:rowOff>51728</xdr:rowOff>
    </xdr:from>
    <xdr:to>
      <xdr:col>11</xdr:col>
      <xdr:colOff>59985</xdr:colOff>
      <xdr:row>116</xdr:row>
      <xdr:rowOff>84729</xdr:rowOff>
    </xdr:to>
    <xdr:pic>
      <xdr:nvPicPr>
        <xdr:cNvPr id="17" name="Imagen 16">
          <a:extLst>
            <a:ext uri="{FF2B5EF4-FFF2-40B4-BE49-F238E27FC236}">
              <a16:creationId xmlns:a16="http://schemas.microsoft.com/office/drawing/2014/main" id="{413E1C98-66D4-4B2B-B079-FB469AD50FC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901652" y="21867788"/>
          <a:ext cx="3410793" cy="2425681"/>
        </a:xfrm>
        <a:prstGeom prst="rect">
          <a:avLst/>
        </a:prstGeom>
      </xdr:spPr>
    </xdr:pic>
    <xdr:clientData/>
  </xdr:twoCellAnchor>
  <xdr:twoCellAnchor editAs="oneCell">
    <xdr:from>
      <xdr:col>1</xdr:col>
      <xdr:colOff>256749</xdr:colOff>
      <xdr:row>136</xdr:row>
      <xdr:rowOff>51729</xdr:rowOff>
    </xdr:from>
    <xdr:to>
      <xdr:col>6</xdr:col>
      <xdr:colOff>607073</xdr:colOff>
      <xdr:row>149</xdr:row>
      <xdr:rowOff>84729</xdr:rowOff>
    </xdr:to>
    <xdr:pic>
      <xdr:nvPicPr>
        <xdr:cNvPr id="18" name="Imagen 17">
          <a:extLst>
            <a:ext uri="{FF2B5EF4-FFF2-40B4-BE49-F238E27FC236}">
              <a16:creationId xmlns:a16="http://schemas.microsoft.com/office/drawing/2014/main" id="{2082CE0B-69DD-4F50-87D0-ED60F8BA591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500589" y="29487789"/>
          <a:ext cx="3390704" cy="2425680"/>
        </a:xfrm>
        <a:prstGeom prst="rect">
          <a:avLst/>
        </a:prstGeom>
      </xdr:spPr>
    </xdr:pic>
    <xdr:clientData/>
  </xdr:twoCellAnchor>
  <xdr:twoCellAnchor editAs="oneCell">
    <xdr:from>
      <xdr:col>2</xdr:col>
      <xdr:colOff>100828</xdr:colOff>
      <xdr:row>120</xdr:row>
      <xdr:rowOff>101527</xdr:rowOff>
    </xdr:from>
    <xdr:to>
      <xdr:col>6</xdr:col>
      <xdr:colOff>763630</xdr:colOff>
      <xdr:row>133</xdr:row>
      <xdr:rowOff>125423</xdr:rowOff>
    </xdr:to>
    <xdr:pic>
      <xdr:nvPicPr>
        <xdr:cNvPr id="19" name="Imagen 18">
          <a:extLst>
            <a:ext uri="{FF2B5EF4-FFF2-40B4-BE49-F238E27FC236}">
              <a16:creationId xmlns:a16="http://schemas.microsoft.com/office/drawing/2014/main" id="{F3B1879B-F5EB-4EB5-B82B-96E87577DC0C}"/>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664708" y="26550547"/>
          <a:ext cx="3383142" cy="2416576"/>
        </a:xfrm>
        <a:prstGeom prst="rect">
          <a:avLst/>
        </a:prstGeom>
      </xdr:spPr>
    </xdr:pic>
    <xdr:clientData/>
  </xdr:twoCellAnchor>
  <xdr:twoCellAnchor editAs="oneCell">
    <xdr:from>
      <xdr:col>7</xdr:col>
      <xdr:colOff>553578</xdr:colOff>
      <xdr:row>120</xdr:row>
      <xdr:rowOff>26216</xdr:rowOff>
    </xdr:from>
    <xdr:to>
      <xdr:col>11</xdr:col>
      <xdr:colOff>113237</xdr:colOff>
      <xdr:row>133</xdr:row>
      <xdr:rowOff>59216</xdr:rowOff>
    </xdr:to>
    <xdr:pic>
      <xdr:nvPicPr>
        <xdr:cNvPr id="20" name="Imagen 19">
          <a:extLst>
            <a:ext uri="{FF2B5EF4-FFF2-40B4-BE49-F238E27FC236}">
              <a16:creationId xmlns:a16="http://schemas.microsoft.com/office/drawing/2014/main" id="{1D866ECC-1688-4266-A227-6F53295F90E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957938" y="26475236"/>
          <a:ext cx="3407759" cy="2425680"/>
        </a:xfrm>
        <a:prstGeom prst="rect">
          <a:avLst/>
        </a:prstGeom>
      </xdr:spPr>
    </xdr:pic>
    <xdr:clientData/>
  </xdr:twoCellAnchor>
  <xdr:twoCellAnchor editAs="oneCell">
    <xdr:from>
      <xdr:col>2</xdr:col>
      <xdr:colOff>165618</xdr:colOff>
      <xdr:row>152</xdr:row>
      <xdr:rowOff>108015</xdr:rowOff>
    </xdr:from>
    <xdr:to>
      <xdr:col>6</xdr:col>
      <xdr:colOff>825386</xdr:colOff>
      <xdr:row>165</xdr:row>
      <xdr:rowOff>137982</xdr:rowOff>
    </xdr:to>
    <xdr:pic>
      <xdr:nvPicPr>
        <xdr:cNvPr id="21" name="Imagen 20">
          <a:extLst>
            <a:ext uri="{FF2B5EF4-FFF2-40B4-BE49-F238E27FC236}">
              <a16:creationId xmlns:a16="http://schemas.microsoft.com/office/drawing/2014/main" id="{191E3793-A76E-457E-9302-72846F63045D}"/>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29498" y="32531115"/>
          <a:ext cx="3380108" cy="2422647"/>
        </a:xfrm>
        <a:prstGeom prst="rect">
          <a:avLst/>
        </a:prstGeom>
      </xdr:spPr>
    </xdr:pic>
    <xdr:clientData/>
  </xdr:twoCellAnchor>
  <xdr:twoCellAnchor editAs="oneCell">
    <xdr:from>
      <xdr:col>7</xdr:col>
      <xdr:colOff>468535</xdr:colOff>
      <xdr:row>136</xdr:row>
      <xdr:rowOff>104771</xdr:rowOff>
    </xdr:from>
    <xdr:to>
      <xdr:col>11</xdr:col>
      <xdr:colOff>28194</xdr:colOff>
      <xdr:row>149</xdr:row>
      <xdr:rowOff>131701</xdr:rowOff>
    </xdr:to>
    <xdr:pic>
      <xdr:nvPicPr>
        <xdr:cNvPr id="22" name="Imagen 21">
          <a:extLst>
            <a:ext uri="{FF2B5EF4-FFF2-40B4-BE49-F238E27FC236}">
              <a16:creationId xmlns:a16="http://schemas.microsoft.com/office/drawing/2014/main" id="{027E650E-7465-4A5A-AA11-6A84847CC059}"/>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872895" y="29540831"/>
          <a:ext cx="3407759" cy="2419610"/>
        </a:xfrm>
        <a:prstGeom prst="rect">
          <a:avLst/>
        </a:prstGeom>
      </xdr:spPr>
    </xdr:pic>
    <xdr:clientData/>
  </xdr:twoCellAnchor>
  <xdr:twoCellAnchor editAs="oneCell">
    <xdr:from>
      <xdr:col>8</xdr:col>
      <xdr:colOff>97581</xdr:colOff>
      <xdr:row>152</xdr:row>
      <xdr:rowOff>56988</xdr:rowOff>
    </xdr:from>
    <xdr:to>
      <xdr:col>11</xdr:col>
      <xdr:colOff>230073</xdr:colOff>
      <xdr:row>165</xdr:row>
      <xdr:rowOff>86955</xdr:rowOff>
    </xdr:to>
    <xdr:pic>
      <xdr:nvPicPr>
        <xdr:cNvPr id="23" name="Imagen 22">
          <a:extLst>
            <a:ext uri="{FF2B5EF4-FFF2-40B4-BE49-F238E27FC236}">
              <a16:creationId xmlns:a16="http://schemas.microsoft.com/office/drawing/2014/main" id="{EDD9344F-D264-4DAE-A46C-A4B287B3096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5088681" y="32480088"/>
          <a:ext cx="3393852" cy="2422647"/>
        </a:xfrm>
        <a:prstGeom prst="rect">
          <a:avLst/>
        </a:prstGeom>
      </xdr:spPr>
    </xdr:pic>
    <xdr:clientData/>
  </xdr:twoCellAnchor>
  <xdr:twoCellAnchor editAs="oneCell">
    <xdr:from>
      <xdr:col>2</xdr:col>
      <xdr:colOff>109333</xdr:colOff>
      <xdr:row>168</xdr:row>
      <xdr:rowOff>60233</xdr:rowOff>
    </xdr:from>
    <xdr:to>
      <xdr:col>6</xdr:col>
      <xdr:colOff>772135</xdr:colOff>
      <xdr:row>181</xdr:row>
      <xdr:rowOff>93233</xdr:rowOff>
    </xdr:to>
    <xdr:pic>
      <xdr:nvPicPr>
        <xdr:cNvPr id="24" name="Imagen 23">
          <a:extLst>
            <a:ext uri="{FF2B5EF4-FFF2-40B4-BE49-F238E27FC236}">
              <a16:creationId xmlns:a16="http://schemas.microsoft.com/office/drawing/2014/main" id="{A7B9A434-7C61-4214-BEC1-8F7B9475FA3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673213" y="35470373"/>
          <a:ext cx="3383142" cy="2425680"/>
        </a:xfrm>
        <a:prstGeom prst="rect">
          <a:avLst/>
        </a:prstGeom>
      </xdr:spPr>
    </xdr:pic>
    <xdr:clientData/>
  </xdr:twoCellAnchor>
  <xdr:twoCellAnchor editAs="oneCell">
    <xdr:from>
      <xdr:col>7</xdr:col>
      <xdr:colOff>514301</xdr:colOff>
      <xdr:row>168</xdr:row>
      <xdr:rowOff>22970</xdr:rowOff>
    </xdr:from>
    <xdr:to>
      <xdr:col>11</xdr:col>
      <xdr:colOff>76994</xdr:colOff>
      <xdr:row>181</xdr:row>
      <xdr:rowOff>52936</xdr:rowOff>
    </xdr:to>
    <xdr:pic>
      <xdr:nvPicPr>
        <xdr:cNvPr id="25" name="Imagen 24">
          <a:extLst>
            <a:ext uri="{FF2B5EF4-FFF2-40B4-BE49-F238E27FC236}">
              <a16:creationId xmlns:a16="http://schemas.microsoft.com/office/drawing/2014/main" id="{3A1B6844-451F-4636-95E0-32861781C77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4918661" y="35433110"/>
          <a:ext cx="3410793" cy="2422646"/>
        </a:xfrm>
        <a:prstGeom prst="rect">
          <a:avLst/>
        </a:prstGeom>
      </xdr:spPr>
    </xdr:pic>
    <xdr:clientData/>
  </xdr:twoCellAnchor>
  <xdr:twoCellAnchor editAs="oneCell">
    <xdr:from>
      <xdr:col>8</xdr:col>
      <xdr:colOff>892736</xdr:colOff>
      <xdr:row>185</xdr:row>
      <xdr:rowOff>106787</xdr:rowOff>
    </xdr:from>
    <xdr:to>
      <xdr:col>9</xdr:col>
      <xdr:colOff>779718</xdr:colOff>
      <xdr:row>198</xdr:row>
      <xdr:rowOff>127648</xdr:rowOff>
    </xdr:to>
    <xdr:pic>
      <xdr:nvPicPr>
        <xdr:cNvPr id="26" name="Imagen 25">
          <a:extLst>
            <a:ext uri="{FF2B5EF4-FFF2-40B4-BE49-F238E27FC236}">
              <a16:creationId xmlns:a16="http://schemas.microsoft.com/office/drawing/2014/main" id="{300C49EF-9BA6-4D1D-B8C2-AB214B817194}"/>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5883836" y="40088927"/>
          <a:ext cx="1426222" cy="2413541"/>
        </a:xfrm>
        <a:prstGeom prst="rect">
          <a:avLst/>
        </a:prstGeom>
      </xdr:spPr>
    </xdr:pic>
    <xdr:clientData/>
  </xdr:twoCellAnchor>
  <xdr:twoCellAnchor editAs="oneCell">
    <xdr:from>
      <xdr:col>1</xdr:col>
      <xdr:colOff>152707</xdr:colOff>
      <xdr:row>202</xdr:row>
      <xdr:rowOff>58981</xdr:rowOff>
    </xdr:from>
    <xdr:to>
      <xdr:col>6</xdr:col>
      <xdr:colOff>965134</xdr:colOff>
      <xdr:row>213</xdr:row>
      <xdr:rowOff>120555</xdr:rowOff>
    </xdr:to>
    <xdr:pic>
      <xdr:nvPicPr>
        <xdr:cNvPr id="27" name="Imagen 26">
          <a:extLst>
            <a:ext uri="{FF2B5EF4-FFF2-40B4-BE49-F238E27FC236}">
              <a16:creationId xmlns:a16="http://schemas.microsoft.com/office/drawing/2014/main" id="{0670E359-59BF-4362-9266-C9A1B1FAB96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96547" y="43226281"/>
          <a:ext cx="3852807" cy="2073254"/>
        </a:xfrm>
        <a:prstGeom prst="rect">
          <a:avLst/>
        </a:prstGeom>
      </xdr:spPr>
    </xdr:pic>
    <xdr:clientData/>
  </xdr:twoCellAnchor>
  <xdr:twoCellAnchor editAs="oneCell">
    <xdr:from>
      <xdr:col>7</xdr:col>
      <xdr:colOff>114261</xdr:colOff>
      <xdr:row>201</xdr:row>
      <xdr:rowOff>142751</xdr:rowOff>
    </xdr:from>
    <xdr:to>
      <xdr:col>11</xdr:col>
      <xdr:colOff>510268</xdr:colOff>
      <xdr:row>214</xdr:row>
      <xdr:rowOff>17740</xdr:rowOff>
    </xdr:to>
    <xdr:pic>
      <xdr:nvPicPr>
        <xdr:cNvPr id="28" name="Imagen 27">
          <a:extLst>
            <a:ext uri="{FF2B5EF4-FFF2-40B4-BE49-F238E27FC236}">
              <a16:creationId xmlns:a16="http://schemas.microsoft.com/office/drawing/2014/main" id="{0324BED5-564D-4EAA-AF59-B214262C374A}"/>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4518621" y="43111931"/>
          <a:ext cx="4244107" cy="2267669"/>
        </a:xfrm>
        <a:prstGeom prst="rect">
          <a:avLst/>
        </a:prstGeom>
      </xdr:spPr>
    </xdr:pic>
    <xdr:clientData/>
  </xdr:twoCellAnchor>
  <xdr:twoCellAnchor editAs="oneCell">
    <xdr:from>
      <xdr:col>1</xdr:col>
      <xdr:colOff>130286</xdr:colOff>
      <xdr:row>234</xdr:row>
      <xdr:rowOff>146346</xdr:rowOff>
    </xdr:from>
    <xdr:to>
      <xdr:col>6</xdr:col>
      <xdr:colOff>946051</xdr:colOff>
      <xdr:row>246</xdr:row>
      <xdr:rowOff>14145</xdr:rowOff>
    </xdr:to>
    <xdr:pic>
      <xdr:nvPicPr>
        <xdr:cNvPr id="29" name="Imagen 28">
          <a:extLst>
            <a:ext uri="{FF2B5EF4-FFF2-40B4-BE49-F238E27FC236}">
              <a16:creationId xmlns:a16="http://schemas.microsoft.com/office/drawing/2014/main" id="{392866EE-5F34-440A-986F-02782E222952}"/>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74126" y="49287726"/>
          <a:ext cx="3856145" cy="2062359"/>
        </a:xfrm>
        <a:prstGeom prst="rect">
          <a:avLst/>
        </a:prstGeom>
      </xdr:spPr>
    </xdr:pic>
    <xdr:clientData/>
  </xdr:twoCellAnchor>
  <xdr:twoCellAnchor editAs="oneCell">
    <xdr:from>
      <xdr:col>7</xdr:col>
      <xdr:colOff>251663</xdr:colOff>
      <xdr:row>233</xdr:row>
      <xdr:rowOff>188869</xdr:rowOff>
    </xdr:from>
    <xdr:to>
      <xdr:col>11</xdr:col>
      <xdr:colOff>241625</xdr:colOff>
      <xdr:row>245</xdr:row>
      <xdr:rowOff>39659</xdr:rowOff>
    </xdr:to>
    <xdr:pic>
      <xdr:nvPicPr>
        <xdr:cNvPr id="30" name="Imagen 29">
          <a:extLst>
            <a:ext uri="{FF2B5EF4-FFF2-40B4-BE49-F238E27FC236}">
              <a16:creationId xmlns:a16="http://schemas.microsoft.com/office/drawing/2014/main" id="{9F8ED226-2E06-4801-BD05-515BAEC6CF6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4656023" y="49132129"/>
          <a:ext cx="3838062" cy="2060590"/>
        </a:xfrm>
        <a:prstGeom prst="rect">
          <a:avLst/>
        </a:prstGeom>
      </xdr:spPr>
    </xdr:pic>
    <xdr:clientData/>
  </xdr:twoCellAnchor>
  <xdr:twoCellAnchor editAs="oneCell">
    <xdr:from>
      <xdr:col>1</xdr:col>
      <xdr:colOff>134149</xdr:colOff>
      <xdr:row>249</xdr:row>
      <xdr:rowOff>197371</xdr:rowOff>
    </xdr:from>
    <xdr:to>
      <xdr:col>6</xdr:col>
      <xdr:colOff>926549</xdr:colOff>
      <xdr:row>261</xdr:row>
      <xdr:rowOff>48160</xdr:rowOff>
    </xdr:to>
    <xdr:pic>
      <xdr:nvPicPr>
        <xdr:cNvPr id="31" name="Imagen 30">
          <a:extLst>
            <a:ext uri="{FF2B5EF4-FFF2-40B4-BE49-F238E27FC236}">
              <a16:creationId xmlns:a16="http://schemas.microsoft.com/office/drawing/2014/main" id="{EA1B03B1-4954-4885-9168-5DD2546266AB}"/>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377989" y="52127671"/>
          <a:ext cx="3832780" cy="2060589"/>
        </a:xfrm>
        <a:prstGeom prst="rect">
          <a:avLst/>
        </a:prstGeom>
      </xdr:spPr>
    </xdr:pic>
    <xdr:clientData/>
  </xdr:twoCellAnchor>
  <xdr:twoCellAnchor editAs="oneCell">
    <xdr:from>
      <xdr:col>7</xdr:col>
      <xdr:colOff>376917</xdr:colOff>
      <xdr:row>249</xdr:row>
      <xdr:rowOff>118513</xdr:rowOff>
    </xdr:from>
    <xdr:to>
      <xdr:col>11</xdr:col>
      <xdr:colOff>410272</xdr:colOff>
      <xdr:row>260</xdr:row>
      <xdr:rowOff>163077</xdr:rowOff>
    </xdr:to>
    <xdr:pic>
      <xdr:nvPicPr>
        <xdr:cNvPr id="32" name="Imagen 31">
          <a:extLst>
            <a:ext uri="{FF2B5EF4-FFF2-40B4-BE49-F238E27FC236}">
              <a16:creationId xmlns:a16="http://schemas.microsoft.com/office/drawing/2014/main" id="{096E86BF-CE48-4845-A264-DD75E24C0CDF}"/>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781277" y="52048813"/>
          <a:ext cx="3881455" cy="2071484"/>
        </a:xfrm>
        <a:prstGeom prst="rect">
          <a:avLst/>
        </a:prstGeom>
      </xdr:spPr>
    </xdr:pic>
    <xdr:clientData/>
  </xdr:twoCellAnchor>
  <xdr:twoCellAnchor editAs="oneCell">
    <xdr:from>
      <xdr:col>1</xdr:col>
      <xdr:colOff>95057</xdr:colOff>
      <xdr:row>266</xdr:row>
      <xdr:rowOff>38880</xdr:rowOff>
    </xdr:from>
    <xdr:to>
      <xdr:col>6</xdr:col>
      <xdr:colOff>906855</xdr:colOff>
      <xdr:row>277</xdr:row>
      <xdr:rowOff>97114</xdr:rowOff>
    </xdr:to>
    <xdr:pic>
      <xdr:nvPicPr>
        <xdr:cNvPr id="33" name="Imagen 32">
          <a:extLst>
            <a:ext uri="{FF2B5EF4-FFF2-40B4-BE49-F238E27FC236}">
              <a16:creationId xmlns:a16="http://schemas.microsoft.com/office/drawing/2014/main" id="{BB633494-A201-4A6A-BB11-2EE421741747}"/>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38897" y="55154340"/>
          <a:ext cx="3852178" cy="2069914"/>
        </a:xfrm>
        <a:prstGeom prst="rect">
          <a:avLst/>
        </a:prstGeom>
      </xdr:spPr>
    </xdr:pic>
    <xdr:clientData/>
  </xdr:twoCellAnchor>
  <xdr:twoCellAnchor editAs="oneCell">
    <xdr:from>
      <xdr:col>7</xdr:col>
      <xdr:colOff>402431</xdr:colOff>
      <xdr:row>266</xdr:row>
      <xdr:rowOff>10275</xdr:rowOff>
    </xdr:from>
    <xdr:to>
      <xdr:col>11</xdr:col>
      <xdr:colOff>435786</xdr:colOff>
      <xdr:row>277</xdr:row>
      <xdr:rowOff>65171</xdr:rowOff>
    </xdr:to>
    <xdr:pic>
      <xdr:nvPicPr>
        <xdr:cNvPr id="34" name="Imagen 33">
          <a:extLst>
            <a:ext uri="{FF2B5EF4-FFF2-40B4-BE49-F238E27FC236}">
              <a16:creationId xmlns:a16="http://schemas.microsoft.com/office/drawing/2014/main" id="{FD98DB90-4521-4936-B23B-11BBF896F04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806791" y="55125735"/>
          <a:ext cx="3881455" cy="2066576"/>
        </a:xfrm>
        <a:prstGeom prst="rect">
          <a:avLst/>
        </a:prstGeom>
      </xdr:spPr>
    </xdr:pic>
    <xdr:clientData/>
  </xdr:twoCellAnchor>
  <xdr:twoCellAnchor editAs="oneCell">
    <xdr:from>
      <xdr:col>1</xdr:col>
      <xdr:colOff>101681</xdr:colOff>
      <xdr:row>282</xdr:row>
      <xdr:rowOff>21872</xdr:rowOff>
    </xdr:from>
    <xdr:to>
      <xdr:col>6</xdr:col>
      <xdr:colOff>914108</xdr:colOff>
      <xdr:row>293</xdr:row>
      <xdr:rowOff>80107</xdr:rowOff>
    </xdr:to>
    <xdr:pic>
      <xdr:nvPicPr>
        <xdr:cNvPr id="35" name="Imagen 34">
          <a:extLst>
            <a:ext uri="{FF2B5EF4-FFF2-40B4-BE49-F238E27FC236}">
              <a16:creationId xmlns:a16="http://schemas.microsoft.com/office/drawing/2014/main" id="{E75878C4-3FF4-41A9-AC73-68DC4E92D003}"/>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45521" y="58124372"/>
          <a:ext cx="3852807" cy="2069915"/>
        </a:xfrm>
        <a:prstGeom prst="rect">
          <a:avLst/>
        </a:prstGeom>
      </xdr:spPr>
    </xdr:pic>
    <xdr:clientData/>
  </xdr:twoCellAnchor>
  <xdr:twoCellAnchor editAs="oneCell">
    <xdr:from>
      <xdr:col>7</xdr:col>
      <xdr:colOff>356814</xdr:colOff>
      <xdr:row>282</xdr:row>
      <xdr:rowOff>75987</xdr:rowOff>
    </xdr:from>
    <xdr:to>
      <xdr:col>11</xdr:col>
      <xdr:colOff>386831</xdr:colOff>
      <xdr:row>293</xdr:row>
      <xdr:rowOff>100842</xdr:rowOff>
    </xdr:to>
    <xdr:pic>
      <xdr:nvPicPr>
        <xdr:cNvPr id="36" name="Imagen 35">
          <a:extLst>
            <a:ext uri="{FF2B5EF4-FFF2-40B4-BE49-F238E27FC236}">
              <a16:creationId xmlns:a16="http://schemas.microsoft.com/office/drawing/2014/main" id="{83ADBB1B-0BA2-46AB-A277-C5E2AA9B36F7}"/>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761174" y="58178487"/>
          <a:ext cx="3878117" cy="2036535"/>
        </a:xfrm>
        <a:prstGeom prst="rect">
          <a:avLst/>
        </a:prstGeom>
      </xdr:spPr>
    </xdr:pic>
    <xdr:clientData/>
  </xdr:twoCellAnchor>
  <xdr:twoCellAnchor editAs="oneCell">
    <xdr:from>
      <xdr:col>1</xdr:col>
      <xdr:colOff>163093</xdr:colOff>
      <xdr:row>298</xdr:row>
      <xdr:rowOff>1771</xdr:rowOff>
    </xdr:from>
    <xdr:to>
      <xdr:col>6</xdr:col>
      <xdr:colOff>974891</xdr:colOff>
      <xdr:row>309</xdr:row>
      <xdr:rowOff>56668</xdr:rowOff>
    </xdr:to>
    <xdr:pic>
      <xdr:nvPicPr>
        <xdr:cNvPr id="37" name="Imagen 36">
          <a:extLst>
            <a:ext uri="{FF2B5EF4-FFF2-40B4-BE49-F238E27FC236}">
              <a16:creationId xmlns:a16="http://schemas.microsoft.com/office/drawing/2014/main" id="{FE9B824B-21AF-4ADB-8743-1B4E053EDB28}"/>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406933" y="61091311"/>
          <a:ext cx="3852178" cy="2066577"/>
        </a:xfrm>
        <a:prstGeom prst="rect">
          <a:avLst/>
        </a:prstGeom>
      </xdr:spPr>
    </xdr:pic>
    <xdr:clientData/>
  </xdr:twoCellAnchor>
  <xdr:twoCellAnchor editAs="oneCell">
    <xdr:from>
      <xdr:col>7</xdr:col>
      <xdr:colOff>246256</xdr:colOff>
      <xdr:row>298</xdr:row>
      <xdr:rowOff>61301</xdr:rowOff>
    </xdr:from>
    <xdr:to>
      <xdr:col>11</xdr:col>
      <xdr:colOff>276273</xdr:colOff>
      <xdr:row>309</xdr:row>
      <xdr:rowOff>116198</xdr:rowOff>
    </xdr:to>
    <xdr:pic>
      <xdr:nvPicPr>
        <xdr:cNvPr id="38" name="Imagen 37">
          <a:extLst>
            <a:ext uri="{FF2B5EF4-FFF2-40B4-BE49-F238E27FC236}">
              <a16:creationId xmlns:a16="http://schemas.microsoft.com/office/drawing/2014/main" id="{C2977926-14BC-47C1-AFF3-460378F9CF01}"/>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4650616" y="61150841"/>
          <a:ext cx="3878117" cy="2066577"/>
        </a:xfrm>
        <a:prstGeom prst="rect">
          <a:avLst/>
        </a:prstGeom>
      </xdr:spPr>
    </xdr:pic>
    <xdr:clientData/>
  </xdr:twoCellAnchor>
  <xdr:twoCellAnchor editAs="oneCell">
    <xdr:from>
      <xdr:col>7</xdr:col>
      <xdr:colOff>100180</xdr:colOff>
      <xdr:row>313</xdr:row>
      <xdr:rowOff>140099</xdr:rowOff>
    </xdr:from>
    <xdr:to>
      <xdr:col>11</xdr:col>
      <xdr:colOff>507395</xdr:colOff>
      <xdr:row>326</xdr:row>
      <xdr:rowOff>22432</xdr:rowOff>
    </xdr:to>
    <xdr:pic>
      <xdr:nvPicPr>
        <xdr:cNvPr id="39" name="Imagen 38">
          <a:extLst>
            <a:ext uri="{FF2B5EF4-FFF2-40B4-BE49-F238E27FC236}">
              <a16:creationId xmlns:a16="http://schemas.microsoft.com/office/drawing/2014/main" id="{5E8F7621-2AF0-4A3A-8205-F55111BD1C18}"/>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4504540" y="64018559"/>
          <a:ext cx="4255315" cy="2275013"/>
        </a:xfrm>
        <a:prstGeom prst="rect">
          <a:avLst/>
        </a:prstGeom>
      </xdr:spPr>
    </xdr:pic>
    <xdr:clientData/>
  </xdr:twoCellAnchor>
  <xdr:twoCellAnchor editAs="oneCell">
    <xdr:from>
      <xdr:col>1</xdr:col>
      <xdr:colOff>78485</xdr:colOff>
      <xdr:row>314</xdr:row>
      <xdr:rowOff>66711</xdr:rowOff>
    </xdr:from>
    <xdr:to>
      <xdr:col>6</xdr:col>
      <xdr:colOff>884237</xdr:colOff>
      <xdr:row>325</xdr:row>
      <xdr:rowOff>118270</xdr:rowOff>
    </xdr:to>
    <xdr:pic>
      <xdr:nvPicPr>
        <xdr:cNvPr id="40" name="Imagen 39">
          <a:extLst>
            <a:ext uri="{FF2B5EF4-FFF2-40B4-BE49-F238E27FC236}">
              <a16:creationId xmlns:a16="http://schemas.microsoft.com/office/drawing/2014/main" id="{D0682B0F-694B-4DEE-A79E-189700AA787B}"/>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322325" y="64143291"/>
          <a:ext cx="3846132" cy="2063239"/>
        </a:xfrm>
        <a:prstGeom prst="rect">
          <a:avLst/>
        </a:prstGeom>
      </xdr:spPr>
    </xdr:pic>
    <xdr:clientData/>
  </xdr:twoCellAnchor>
  <xdr:twoCellAnchor editAs="oneCell">
    <xdr:from>
      <xdr:col>7</xdr:col>
      <xdr:colOff>74665</xdr:colOff>
      <xdr:row>329</xdr:row>
      <xdr:rowOff>182347</xdr:rowOff>
    </xdr:from>
    <xdr:to>
      <xdr:col>11</xdr:col>
      <xdr:colOff>481880</xdr:colOff>
      <xdr:row>342</xdr:row>
      <xdr:rowOff>53666</xdr:rowOff>
    </xdr:to>
    <xdr:pic>
      <xdr:nvPicPr>
        <xdr:cNvPr id="41" name="Imagen 40">
          <a:extLst>
            <a:ext uri="{FF2B5EF4-FFF2-40B4-BE49-F238E27FC236}">
              <a16:creationId xmlns:a16="http://schemas.microsoft.com/office/drawing/2014/main" id="{87F9173C-070D-4CF6-A6CC-7C1FFE41D1EC}"/>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479025" y="67047847"/>
          <a:ext cx="4255315" cy="2263999"/>
        </a:xfrm>
        <a:prstGeom prst="rect">
          <a:avLst/>
        </a:prstGeom>
      </xdr:spPr>
    </xdr:pic>
    <xdr:clientData/>
  </xdr:twoCellAnchor>
  <xdr:twoCellAnchor editAs="oneCell">
    <xdr:from>
      <xdr:col>2</xdr:col>
      <xdr:colOff>111348</xdr:colOff>
      <xdr:row>329</xdr:row>
      <xdr:rowOff>85746</xdr:rowOff>
    </xdr:from>
    <xdr:to>
      <xdr:col>6</xdr:col>
      <xdr:colOff>768082</xdr:colOff>
      <xdr:row>342</xdr:row>
      <xdr:rowOff>118746</xdr:rowOff>
    </xdr:to>
    <xdr:pic>
      <xdr:nvPicPr>
        <xdr:cNvPr id="42" name="Imagen 41">
          <a:extLst>
            <a:ext uri="{FF2B5EF4-FFF2-40B4-BE49-F238E27FC236}">
              <a16:creationId xmlns:a16="http://schemas.microsoft.com/office/drawing/2014/main" id="{EA667098-4D1C-42D7-9E27-1705615FCBDC}"/>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675228" y="66951246"/>
          <a:ext cx="3377074" cy="2425680"/>
        </a:xfrm>
        <a:prstGeom prst="rect">
          <a:avLst/>
        </a:prstGeom>
      </xdr:spPr>
    </xdr:pic>
    <xdr:clientData/>
  </xdr:twoCellAnchor>
  <xdr:twoCellAnchor editAs="oneCell">
    <xdr:from>
      <xdr:col>2</xdr:col>
      <xdr:colOff>165619</xdr:colOff>
      <xdr:row>345</xdr:row>
      <xdr:rowOff>65492</xdr:rowOff>
    </xdr:from>
    <xdr:to>
      <xdr:col>6</xdr:col>
      <xdr:colOff>825387</xdr:colOff>
      <xdr:row>358</xdr:row>
      <xdr:rowOff>95459</xdr:rowOff>
    </xdr:to>
    <xdr:pic>
      <xdr:nvPicPr>
        <xdr:cNvPr id="43" name="Imagen 42">
          <a:extLst>
            <a:ext uri="{FF2B5EF4-FFF2-40B4-BE49-F238E27FC236}">
              <a16:creationId xmlns:a16="http://schemas.microsoft.com/office/drawing/2014/main" id="{A84668A3-00A4-4227-BB33-315E3A70C551}"/>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729499" y="69918032"/>
          <a:ext cx="3380108" cy="2422647"/>
        </a:xfrm>
        <a:prstGeom prst="rect">
          <a:avLst/>
        </a:prstGeom>
      </xdr:spPr>
    </xdr:pic>
    <xdr:clientData/>
  </xdr:twoCellAnchor>
  <xdr:twoCellAnchor editAs="oneCell">
    <xdr:from>
      <xdr:col>7</xdr:col>
      <xdr:colOff>451525</xdr:colOff>
      <xdr:row>345</xdr:row>
      <xdr:rowOff>60233</xdr:rowOff>
    </xdr:from>
    <xdr:to>
      <xdr:col>11</xdr:col>
      <xdr:colOff>11184</xdr:colOff>
      <xdr:row>358</xdr:row>
      <xdr:rowOff>93234</xdr:rowOff>
    </xdr:to>
    <xdr:pic>
      <xdr:nvPicPr>
        <xdr:cNvPr id="44" name="Imagen 43">
          <a:extLst>
            <a:ext uri="{FF2B5EF4-FFF2-40B4-BE49-F238E27FC236}">
              <a16:creationId xmlns:a16="http://schemas.microsoft.com/office/drawing/2014/main" id="{534CFC04-E4B8-4936-80D6-71E110B6E5D8}"/>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4855885" y="69912773"/>
          <a:ext cx="3407759" cy="2425681"/>
        </a:xfrm>
        <a:prstGeom prst="rect">
          <a:avLst/>
        </a:prstGeom>
      </xdr:spPr>
    </xdr:pic>
    <xdr:clientData/>
  </xdr:twoCellAnchor>
  <xdr:twoCellAnchor editAs="oneCell">
    <xdr:from>
      <xdr:col>2</xdr:col>
      <xdr:colOff>157113</xdr:colOff>
      <xdr:row>361</xdr:row>
      <xdr:rowOff>68738</xdr:rowOff>
    </xdr:from>
    <xdr:to>
      <xdr:col>6</xdr:col>
      <xdr:colOff>816881</xdr:colOff>
      <xdr:row>374</xdr:row>
      <xdr:rowOff>101738</xdr:rowOff>
    </xdr:to>
    <xdr:pic>
      <xdr:nvPicPr>
        <xdr:cNvPr id="45" name="Imagen 44">
          <a:extLst>
            <a:ext uri="{FF2B5EF4-FFF2-40B4-BE49-F238E27FC236}">
              <a16:creationId xmlns:a16="http://schemas.microsoft.com/office/drawing/2014/main" id="{BD7FC3C1-89B8-4B33-AC4C-6C3DD727C19F}"/>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720993" y="72908318"/>
          <a:ext cx="3380108" cy="2425680"/>
        </a:xfrm>
        <a:prstGeom prst="rect">
          <a:avLst/>
        </a:prstGeom>
      </xdr:spPr>
    </xdr:pic>
    <xdr:clientData/>
  </xdr:twoCellAnchor>
  <xdr:twoCellAnchor editAs="oneCell">
    <xdr:from>
      <xdr:col>8</xdr:col>
      <xdr:colOff>21043</xdr:colOff>
      <xdr:row>361</xdr:row>
      <xdr:rowOff>71984</xdr:rowOff>
    </xdr:from>
    <xdr:to>
      <xdr:col>11</xdr:col>
      <xdr:colOff>153535</xdr:colOff>
      <xdr:row>374</xdr:row>
      <xdr:rowOff>108018</xdr:rowOff>
    </xdr:to>
    <xdr:pic>
      <xdr:nvPicPr>
        <xdr:cNvPr id="46" name="Imagen 45">
          <a:extLst>
            <a:ext uri="{FF2B5EF4-FFF2-40B4-BE49-F238E27FC236}">
              <a16:creationId xmlns:a16="http://schemas.microsoft.com/office/drawing/2014/main" id="{6AFD9A1A-640A-4E07-A370-B1F3C9B92EF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5012143" y="72911564"/>
          <a:ext cx="3393852" cy="2428714"/>
        </a:xfrm>
        <a:prstGeom prst="rect">
          <a:avLst/>
        </a:prstGeom>
      </xdr:spPr>
    </xdr:pic>
    <xdr:clientData/>
  </xdr:twoCellAnchor>
  <xdr:twoCellAnchor editAs="oneCell">
    <xdr:from>
      <xdr:col>2</xdr:col>
      <xdr:colOff>142562</xdr:colOff>
      <xdr:row>377</xdr:row>
      <xdr:rowOff>92239</xdr:rowOff>
    </xdr:from>
    <xdr:to>
      <xdr:col>6</xdr:col>
      <xdr:colOff>799296</xdr:colOff>
      <xdr:row>390</xdr:row>
      <xdr:rowOff>131308</xdr:rowOff>
    </xdr:to>
    <xdr:pic>
      <xdr:nvPicPr>
        <xdr:cNvPr id="47" name="Imagen 46">
          <a:extLst>
            <a:ext uri="{FF2B5EF4-FFF2-40B4-BE49-F238E27FC236}">
              <a16:creationId xmlns:a16="http://schemas.microsoft.com/office/drawing/2014/main" id="{77084029-1345-4A5F-BC6F-2EB461E423BE}"/>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706442" y="75918859"/>
          <a:ext cx="3377074" cy="2431749"/>
        </a:xfrm>
        <a:prstGeom prst="rect">
          <a:avLst/>
        </a:prstGeom>
      </xdr:spPr>
    </xdr:pic>
    <xdr:clientData/>
  </xdr:twoCellAnchor>
  <xdr:twoCellAnchor editAs="oneCell">
    <xdr:from>
      <xdr:col>8</xdr:col>
      <xdr:colOff>21043</xdr:colOff>
      <xdr:row>377</xdr:row>
      <xdr:rowOff>91007</xdr:rowOff>
    </xdr:from>
    <xdr:to>
      <xdr:col>11</xdr:col>
      <xdr:colOff>153535</xdr:colOff>
      <xdr:row>390</xdr:row>
      <xdr:rowOff>120973</xdr:rowOff>
    </xdr:to>
    <xdr:pic>
      <xdr:nvPicPr>
        <xdr:cNvPr id="48" name="Imagen 47">
          <a:extLst>
            <a:ext uri="{FF2B5EF4-FFF2-40B4-BE49-F238E27FC236}">
              <a16:creationId xmlns:a16="http://schemas.microsoft.com/office/drawing/2014/main" id="{99279A0A-BE5A-4277-9E6E-90101A7F20A1}"/>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5012143" y="75917627"/>
          <a:ext cx="3393852" cy="2422646"/>
        </a:xfrm>
        <a:prstGeom prst="rect">
          <a:avLst/>
        </a:prstGeom>
      </xdr:spPr>
    </xdr:pic>
    <xdr:clientData/>
  </xdr:twoCellAnchor>
  <xdr:twoCellAnchor editAs="oneCell">
    <xdr:from>
      <xdr:col>2</xdr:col>
      <xdr:colOff>127567</xdr:colOff>
      <xdr:row>185</xdr:row>
      <xdr:rowOff>85045</xdr:rowOff>
    </xdr:from>
    <xdr:to>
      <xdr:col>6</xdr:col>
      <xdr:colOff>778231</xdr:colOff>
      <xdr:row>198</xdr:row>
      <xdr:rowOff>105906</xdr:rowOff>
    </xdr:to>
    <xdr:pic>
      <xdr:nvPicPr>
        <xdr:cNvPr id="49" name="Imagen 48">
          <a:extLst>
            <a:ext uri="{FF2B5EF4-FFF2-40B4-BE49-F238E27FC236}">
              <a16:creationId xmlns:a16="http://schemas.microsoft.com/office/drawing/2014/main" id="{0F375A0F-7C65-4E0E-9B7A-9E5824BBD2C4}"/>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691447" y="40067185"/>
          <a:ext cx="3371004" cy="2413541"/>
        </a:xfrm>
        <a:prstGeom prst="rect">
          <a:avLst/>
        </a:prstGeom>
      </xdr:spPr>
    </xdr:pic>
    <xdr:clientData/>
  </xdr:twoCellAnchor>
  <xdr:twoCellAnchor editAs="oneCell">
    <xdr:from>
      <xdr:col>7</xdr:col>
      <xdr:colOff>382702</xdr:colOff>
      <xdr:row>217</xdr:row>
      <xdr:rowOff>25513</xdr:rowOff>
    </xdr:from>
    <xdr:to>
      <xdr:col>10</xdr:col>
      <xdr:colOff>835329</xdr:colOff>
      <xdr:row>230</xdr:row>
      <xdr:rowOff>58513</xdr:rowOff>
    </xdr:to>
    <xdr:pic>
      <xdr:nvPicPr>
        <xdr:cNvPr id="50" name="Imagen 49">
          <a:extLst>
            <a:ext uri="{FF2B5EF4-FFF2-40B4-BE49-F238E27FC236}">
              <a16:creationId xmlns:a16="http://schemas.microsoft.com/office/drawing/2014/main" id="{679AD048-5D5B-4263-B440-96919EBB7D34}"/>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787062" y="45981733"/>
          <a:ext cx="3378707" cy="2425680"/>
        </a:xfrm>
        <a:prstGeom prst="rect">
          <a:avLst/>
        </a:prstGeom>
      </xdr:spPr>
    </xdr:pic>
    <xdr:clientData/>
  </xdr:twoCellAnchor>
  <xdr:twoCellAnchor editAs="oneCell">
    <xdr:from>
      <xdr:col>2</xdr:col>
      <xdr:colOff>110558</xdr:colOff>
      <xdr:row>217</xdr:row>
      <xdr:rowOff>93548</xdr:rowOff>
    </xdr:from>
    <xdr:to>
      <xdr:col>6</xdr:col>
      <xdr:colOff>764256</xdr:colOff>
      <xdr:row>230</xdr:row>
      <xdr:rowOff>120478</xdr:rowOff>
    </xdr:to>
    <xdr:pic>
      <xdr:nvPicPr>
        <xdr:cNvPr id="51" name="Imagen 50">
          <a:extLst>
            <a:ext uri="{FF2B5EF4-FFF2-40B4-BE49-F238E27FC236}">
              <a16:creationId xmlns:a16="http://schemas.microsoft.com/office/drawing/2014/main" id="{CBE6C485-2644-457D-9AE2-E745A276E4D0}"/>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674438" y="46049768"/>
          <a:ext cx="3374038" cy="2419610"/>
        </a:xfrm>
        <a:prstGeom prst="rect">
          <a:avLst/>
        </a:prstGeom>
      </xdr:spPr>
    </xdr:pic>
    <xdr:clientData/>
  </xdr:twoCellAnchor>
  <xdr:oneCellAnchor>
    <xdr:from>
      <xdr:col>2</xdr:col>
      <xdr:colOff>38534</xdr:colOff>
      <xdr:row>394</xdr:row>
      <xdr:rowOff>163658</xdr:rowOff>
    </xdr:from>
    <xdr:ext cx="3098305" cy="2324488"/>
    <xdr:pic>
      <xdr:nvPicPr>
        <xdr:cNvPr id="52" name="Imagen 51">
          <a:extLst>
            <a:ext uri="{FF2B5EF4-FFF2-40B4-BE49-F238E27FC236}">
              <a16:creationId xmlns:a16="http://schemas.microsoft.com/office/drawing/2014/main" id="{FCE72DFB-5F96-4281-A358-C806CE98E088}"/>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602414" y="83343578"/>
          <a:ext cx="3098305" cy="2324488"/>
        </a:xfrm>
        <a:prstGeom prst="rect">
          <a:avLst/>
        </a:prstGeom>
      </xdr:spPr>
    </xdr:pic>
    <xdr:clientData/>
  </xdr:oneCellAnchor>
  <xdr:twoCellAnchor editAs="oneCell">
    <xdr:from>
      <xdr:col>7</xdr:col>
      <xdr:colOff>548801</xdr:colOff>
      <xdr:row>394</xdr:row>
      <xdr:rowOff>170932</xdr:rowOff>
    </xdr:from>
    <xdr:to>
      <xdr:col>10</xdr:col>
      <xdr:colOff>798110</xdr:colOff>
      <xdr:row>407</xdr:row>
      <xdr:rowOff>37031</xdr:rowOff>
    </xdr:to>
    <xdr:pic>
      <xdr:nvPicPr>
        <xdr:cNvPr id="53" name="Imagen 52">
          <a:extLst>
            <a:ext uri="{FF2B5EF4-FFF2-40B4-BE49-F238E27FC236}">
              <a16:creationId xmlns:a16="http://schemas.microsoft.com/office/drawing/2014/main" id="{9BD800DF-A602-4146-899A-D91E2AE8525D}"/>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4953161" y="83350852"/>
          <a:ext cx="3175389" cy="2258779"/>
        </a:xfrm>
        <a:prstGeom prst="rect">
          <a:avLst/>
        </a:prstGeom>
      </xdr:spPr>
    </xdr:pic>
    <xdr:clientData/>
  </xdr:twoCellAnchor>
  <xdr:twoCellAnchor editAs="oneCell">
    <xdr:from>
      <xdr:col>1</xdr:col>
      <xdr:colOff>226116</xdr:colOff>
      <xdr:row>410</xdr:row>
      <xdr:rowOff>64441</xdr:rowOff>
    </xdr:from>
    <xdr:to>
      <xdr:col>6</xdr:col>
      <xdr:colOff>668022</xdr:colOff>
      <xdr:row>423</xdr:row>
      <xdr:rowOff>172092</xdr:rowOff>
    </xdr:to>
    <xdr:pic>
      <xdr:nvPicPr>
        <xdr:cNvPr id="54" name="Imagen 53">
          <a:extLst>
            <a:ext uri="{FF2B5EF4-FFF2-40B4-BE49-F238E27FC236}">
              <a16:creationId xmlns:a16="http://schemas.microsoft.com/office/drawing/2014/main" id="{53E2CFD3-8A90-4DB5-822A-357BFF465D6C}"/>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469956" y="86231401"/>
          <a:ext cx="3482286" cy="2500331"/>
        </a:xfrm>
        <a:prstGeom prst="rect">
          <a:avLst/>
        </a:prstGeom>
      </xdr:spPr>
    </xdr:pic>
    <xdr:clientData/>
  </xdr:twoCellAnchor>
  <xdr:twoCellAnchor editAs="oneCell">
    <xdr:from>
      <xdr:col>7</xdr:col>
      <xdr:colOff>540007</xdr:colOff>
      <xdr:row>410</xdr:row>
      <xdr:rowOff>27331</xdr:rowOff>
    </xdr:from>
    <xdr:to>
      <xdr:col>11</xdr:col>
      <xdr:colOff>189488</xdr:colOff>
      <xdr:row>423</xdr:row>
      <xdr:rowOff>131643</xdr:rowOff>
    </xdr:to>
    <xdr:pic>
      <xdr:nvPicPr>
        <xdr:cNvPr id="55" name="Imagen 54">
          <a:extLst>
            <a:ext uri="{FF2B5EF4-FFF2-40B4-BE49-F238E27FC236}">
              <a16:creationId xmlns:a16="http://schemas.microsoft.com/office/drawing/2014/main" id="{646CE040-E69B-474C-BFA8-F550F663C428}"/>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4944367" y="86194291"/>
          <a:ext cx="3497581" cy="2496992"/>
        </a:xfrm>
        <a:prstGeom prst="rect">
          <a:avLst/>
        </a:prstGeom>
      </xdr:spPr>
    </xdr:pic>
    <xdr:clientData/>
  </xdr:twoCellAnchor>
  <xdr:twoCellAnchor editAs="oneCell">
    <xdr:from>
      <xdr:col>2</xdr:col>
      <xdr:colOff>22008</xdr:colOff>
      <xdr:row>426</xdr:row>
      <xdr:rowOff>41247</xdr:rowOff>
    </xdr:from>
    <xdr:to>
      <xdr:col>6</xdr:col>
      <xdr:colOff>778579</xdr:colOff>
      <xdr:row>439</xdr:row>
      <xdr:rowOff>142221</xdr:rowOff>
    </xdr:to>
    <xdr:pic>
      <xdr:nvPicPr>
        <xdr:cNvPr id="56" name="Imagen 55">
          <a:extLst>
            <a:ext uri="{FF2B5EF4-FFF2-40B4-BE49-F238E27FC236}">
              <a16:creationId xmlns:a16="http://schemas.microsoft.com/office/drawing/2014/main" id="{1D4C20F0-DE11-40A5-B1B1-7B031BEDD048}"/>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585888" y="89195247"/>
          <a:ext cx="3476911" cy="2493654"/>
        </a:xfrm>
        <a:prstGeom prst="rect">
          <a:avLst/>
        </a:prstGeom>
      </xdr:spPr>
    </xdr:pic>
    <xdr:clientData/>
  </xdr:twoCellAnchor>
  <xdr:twoCellAnchor editAs="oneCell">
    <xdr:from>
      <xdr:col>7</xdr:col>
      <xdr:colOff>456510</xdr:colOff>
      <xdr:row>426</xdr:row>
      <xdr:rowOff>52844</xdr:rowOff>
    </xdr:from>
    <xdr:to>
      <xdr:col>11</xdr:col>
      <xdr:colOff>126021</xdr:colOff>
      <xdr:row>439</xdr:row>
      <xdr:rowOff>157157</xdr:rowOff>
    </xdr:to>
    <xdr:pic>
      <xdr:nvPicPr>
        <xdr:cNvPr id="57" name="Imagen 56">
          <a:extLst>
            <a:ext uri="{FF2B5EF4-FFF2-40B4-BE49-F238E27FC236}">
              <a16:creationId xmlns:a16="http://schemas.microsoft.com/office/drawing/2014/main" id="{FD637F2B-B31C-4C1D-B7A9-C888A30EF5B2}"/>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860870" y="89206844"/>
          <a:ext cx="3517611" cy="2496993"/>
        </a:xfrm>
        <a:prstGeom prst="rect">
          <a:avLst/>
        </a:prstGeom>
      </xdr:spPr>
    </xdr:pic>
    <xdr:clientData/>
  </xdr:twoCellAnchor>
  <xdr:twoCellAnchor editAs="oneCell">
    <xdr:from>
      <xdr:col>2</xdr:col>
      <xdr:colOff>10411</xdr:colOff>
      <xdr:row>442</xdr:row>
      <xdr:rowOff>32743</xdr:rowOff>
    </xdr:from>
    <xdr:to>
      <xdr:col>6</xdr:col>
      <xdr:colOff>763644</xdr:colOff>
      <xdr:row>455</xdr:row>
      <xdr:rowOff>133716</xdr:rowOff>
    </xdr:to>
    <xdr:pic>
      <xdr:nvPicPr>
        <xdr:cNvPr id="58" name="Imagen 57">
          <a:extLst>
            <a:ext uri="{FF2B5EF4-FFF2-40B4-BE49-F238E27FC236}">
              <a16:creationId xmlns:a16="http://schemas.microsoft.com/office/drawing/2014/main" id="{0FA2EC16-1E30-457E-96CF-F8A8AE92B06B}"/>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574291" y="92173783"/>
          <a:ext cx="3473573" cy="2493653"/>
        </a:xfrm>
        <a:prstGeom prst="rect">
          <a:avLst/>
        </a:prstGeom>
      </xdr:spPr>
    </xdr:pic>
    <xdr:clientData/>
  </xdr:twoCellAnchor>
  <xdr:twoCellAnchor editAs="oneCell">
    <xdr:from>
      <xdr:col>7</xdr:col>
      <xdr:colOff>526866</xdr:colOff>
      <xdr:row>442</xdr:row>
      <xdr:rowOff>58256</xdr:rowOff>
    </xdr:from>
    <xdr:to>
      <xdr:col>11</xdr:col>
      <xdr:colOff>189699</xdr:colOff>
      <xdr:row>455</xdr:row>
      <xdr:rowOff>159229</xdr:rowOff>
    </xdr:to>
    <xdr:pic>
      <xdr:nvPicPr>
        <xdr:cNvPr id="59" name="Imagen 58">
          <a:extLst>
            <a:ext uri="{FF2B5EF4-FFF2-40B4-BE49-F238E27FC236}">
              <a16:creationId xmlns:a16="http://schemas.microsoft.com/office/drawing/2014/main" id="{C66FDABF-18FB-4398-88E8-C9B8CE09EE33}"/>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4931226" y="92199296"/>
          <a:ext cx="3510933" cy="2493653"/>
        </a:xfrm>
        <a:prstGeom prst="rect">
          <a:avLst/>
        </a:prstGeom>
      </xdr:spPr>
    </xdr:pic>
    <xdr:clientData/>
  </xdr:twoCellAnchor>
  <xdr:twoCellAnchor editAs="oneCell">
    <xdr:from>
      <xdr:col>1</xdr:col>
      <xdr:colOff>285647</xdr:colOff>
      <xdr:row>458</xdr:row>
      <xdr:rowOff>41247</xdr:rowOff>
    </xdr:from>
    <xdr:to>
      <xdr:col>6</xdr:col>
      <xdr:colOff>727553</xdr:colOff>
      <xdr:row>471</xdr:row>
      <xdr:rowOff>142220</xdr:rowOff>
    </xdr:to>
    <xdr:pic>
      <xdr:nvPicPr>
        <xdr:cNvPr id="60" name="Imagen 59">
          <a:extLst>
            <a:ext uri="{FF2B5EF4-FFF2-40B4-BE49-F238E27FC236}">
              <a16:creationId xmlns:a16="http://schemas.microsoft.com/office/drawing/2014/main" id="{9706F655-0726-4CFE-83F5-ACFF99BE3629}"/>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529487" y="95169327"/>
          <a:ext cx="3482286" cy="2493653"/>
        </a:xfrm>
        <a:prstGeom prst="rect">
          <a:avLst/>
        </a:prstGeom>
      </xdr:spPr>
    </xdr:pic>
    <xdr:clientData/>
  </xdr:twoCellAnchor>
  <xdr:twoCellAnchor editAs="oneCell">
    <xdr:from>
      <xdr:col>7</xdr:col>
      <xdr:colOff>455736</xdr:colOff>
      <xdr:row>458</xdr:row>
      <xdr:rowOff>49751</xdr:rowOff>
    </xdr:from>
    <xdr:to>
      <xdr:col>11</xdr:col>
      <xdr:colOff>115232</xdr:colOff>
      <xdr:row>471</xdr:row>
      <xdr:rowOff>150724</xdr:rowOff>
    </xdr:to>
    <xdr:pic>
      <xdr:nvPicPr>
        <xdr:cNvPr id="61" name="Imagen 60">
          <a:extLst>
            <a:ext uri="{FF2B5EF4-FFF2-40B4-BE49-F238E27FC236}">
              <a16:creationId xmlns:a16="http://schemas.microsoft.com/office/drawing/2014/main" id="{8FCCF9D2-BE69-4D8D-8A55-B7B95087FD52}"/>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4860096" y="95177831"/>
          <a:ext cx="3507596" cy="2493653"/>
        </a:xfrm>
        <a:prstGeom prst="rect">
          <a:avLst/>
        </a:prstGeom>
      </xdr:spPr>
    </xdr:pic>
    <xdr:clientData/>
  </xdr:twoCellAnchor>
  <xdr:twoCellAnchor editAs="oneCell">
    <xdr:from>
      <xdr:col>1</xdr:col>
      <xdr:colOff>294924</xdr:colOff>
      <xdr:row>474</xdr:row>
      <xdr:rowOff>35836</xdr:rowOff>
    </xdr:from>
    <xdr:to>
      <xdr:col>6</xdr:col>
      <xdr:colOff>746845</xdr:colOff>
      <xdr:row>487</xdr:row>
      <xdr:rowOff>140149</xdr:rowOff>
    </xdr:to>
    <xdr:pic>
      <xdr:nvPicPr>
        <xdr:cNvPr id="62" name="Imagen 61">
          <a:extLst>
            <a:ext uri="{FF2B5EF4-FFF2-40B4-BE49-F238E27FC236}">
              <a16:creationId xmlns:a16="http://schemas.microsoft.com/office/drawing/2014/main" id="{43D528E1-6B8F-41D3-9773-4333C70CEDFF}"/>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538764" y="98150956"/>
          <a:ext cx="3492301" cy="2496993"/>
        </a:xfrm>
        <a:prstGeom prst="rect">
          <a:avLst/>
        </a:prstGeom>
      </xdr:spPr>
    </xdr:pic>
    <xdr:clientData/>
  </xdr:twoCellAnchor>
  <xdr:twoCellAnchor editAs="oneCell">
    <xdr:from>
      <xdr:col>7</xdr:col>
      <xdr:colOff>458830</xdr:colOff>
      <xdr:row>474</xdr:row>
      <xdr:rowOff>46658</xdr:rowOff>
    </xdr:from>
    <xdr:to>
      <xdr:col>11</xdr:col>
      <xdr:colOff>121663</xdr:colOff>
      <xdr:row>487</xdr:row>
      <xdr:rowOff>144296</xdr:rowOff>
    </xdr:to>
    <xdr:pic>
      <xdr:nvPicPr>
        <xdr:cNvPr id="63" name="Imagen 62">
          <a:extLst>
            <a:ext uri="{FF2B5EF4-FFF2-40B4-BE49-F238E27FC236}">
              <a16:creationId xmlns:a16="http://schemas.microsoft.com/office/drawing/2014/main" id="{AE9840EE-43E9-4B64-A1A9-C5F75EC3D59A}"/>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4863190" y="98161778"/>
          <a:ext cx="3510933" cy="24903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aMirla/Downloads/PISVR01/datos/VIAS4G/SEGUIMIENTOOBLIGACIONES/Seguimiento%20Obligaciones%20Financieras%20Mar%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cesar.perez\Downloads\Informe%20Semanal%20Gerencial%20No.%20249%20(24%20Jul-%2029%20Ju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VIAS4G/SEGUIMIENTOOBLIGACIONES/Seguimiento%20Obligaciones%20Financieras%20Mar%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 val="Resumen"/>
      <sheetName val="Control Fondeos"/>
      <sheetName val="IPC"/>
      <sheetName val="Calculo intereses"/>
    </sheetNames>
    <sheetDataSet>
      <sheetData sheetId="0" refreshError="1"/>
      <sheetData sheetId="1" refreshError="1"/>
      <sheetData sheetId="2" refreshError="1"/>
      <sheetData sheetId="3">
        <row r="13">
          <cell r="S13">
            <v>105.7</v>
          </cell>
        </row>
        <row r="14">
          <cell r="S14">
            <v>105.36</v>
          </cell>
        </row>
        <row r="15">
          <cell r="S15">
            <v>104.97</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Hoja1"/>
      <sheetName val="Guia_rec_"/>
      <sheetName val="183-LAB-01-0260"/>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s>
    <definedNames>
      <definedName name="Clasificacion"/>
    </definedNames>
    <sheetDataSet>
      <sheetData sheetId="0" refreshError="1"/>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AM383"/>
  <sheetViews>
    <sheetView showGridLines="0" tabSelected="1" topLeftCell="A37" zoomScale="55" zoomScaleNormal="55" zoomScaleSheetLayoutView="70" zoomScalePageLayoutView="95" workbookViewId="0">
      <selection activeCell="K43" sqref="K43:L43"/>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478"/>
      <c r="C2" s="478"/>
      <c r="D2" s="478"/>
      <c r="E2" s="478"/>
      <c r="F2" s="272" t="s">
        <v>445</v>
      </c>
      <c r="G2" s="272"/>
      <c r="H2" s="272"/>
      <c r="I2" s="272"/>
      <c r="J2" s="272"/>
      <c r="K2" s="272"/>
      <c r="L2" s="272"/>
      <c r="M2" s="272"/>
      <c r="N2" s="272"/>
      <c r="O2" s="272"/>
      <c r="P2" s="272"/>
      <c r="Q2" s="272" t="s">
        <v>0</v>
      </c>
      <c r="R2" s="272"/>
      <c r="S2" s="478"/>
      <c r="T2" s="478"/>
    </row>
    <row r="3" spans="2:20" ht="30" customHeight="1" x14ac:dyDescent="0.2">
      <c r="B3" s="478"/>
      <c r="C3" s="478"/>
      <c r="D3" s="478"/>
      <c r="E3" s="478"/>
      <c r="F3" s="272" t="s">
        <v>446</v>
      </c>
      <c r="G3" s="272"/>
      <c r="H3" s="478" t="s">
        <v>1</v>
      </c>
      <c r="I3" s="478"/>
      <c r="J3" s="478"/>
      <c r="K3" s="478"/>
      <c r="L3" s="478"/>
      <c r="M3" s="478"/>
      <c r="N3" s="478"/>
      <c r="O3" s="478"/>
      <c r="P3" s="478"/>
      <c r="Q3" s="272" t="s">
        <v>2</v>
      </c>
      <c r="R3" s="272"/>
      <c r="S3" s="575"/>
      <c r="T3" s="575"/>
    </row>
    <row r="4" spans="2:20" ht="30" customHeight="1" x14ac:dyDescent="0.2">
      <c r="B4" s="478"/>
      <c r="C4" s="478"/>
      <c r="D4" s="478"/>
      <c r="E4" s="478"/>
      <c r="F4" s="272" t="s">
        <v>447</v>
      </c>
      <c r="G4" s="272"/>
      <c r="H4" s="478" t="s">
        <v>3</v>
      </c>
      <c r="I4" s="478"/>
      <c r="J4" s="478"/>
      <c r="K4" s="478"/>
      <c r="L4" s="478"/>
      <c r="M4" s="478"/>
      <c r="N4" s="478"/>
      <c r="O4" s="478"/>
      <c r="P4" s="478"/>
      <c r="Q4" s="272" t="s">
        <v>4</v>
      </c>
      <c r="R4" s="272"/>
      <c r="S4" s="571" t="s">
        <v>875</v>
      </c>
      <c r="T4" s="571"/>
    </row>
    <row r="5" spans="2:20" ht="14.25" x14ac:dyDescent="0.2">
      <c r="B5" s="572"/>
      <c r="C5" s="572"/>
      <c r="D5" s="572"/>
      <c r="E5" s="572"/>
      <c r="F5" s="572"/>
      <c r="G5" s="572"/>
      <c r="H5" s="572"/>
      <c r="I5" s="572"/>
      <c r="J5" s="572"/>
      <c r="K5" s="572"/>
      <c r="L5" s="572"/>
      <c r="M5" s="572"/>
      <c r="N5" s="572"/>
      <c r="O5" s="572"/>
      <c r="P5" s="572"/>
      <c r="Q5" s="572"/>
      <c r="R5" s="572"/>
      <c r="S5" s="572"/>
      <c r="T5" s="572"/>
    </row>
    <row r="6" spans="2:20" ht="22.5" customHeight="1" x14ac:dyDescent="0.2">
      <c r="B6" s="573" t="s">
        <v>5</v>
      </c>
      <c r="C6" s="573"/>
      <c r="D6" s="573"/>
      <c r="E6" s="573"/>
      <c r="F6" s="573"/>
      <c r="G6" s="573"/>
      <c r="H6" s="573"/>
      <c r="I6" s="573"/>
      <c r="J6" s="573"/>
      <c r="K6" s="573"/>
      <c r="L6" s="573"/>
      <c r="M6" s="573"/>
      <c r="N6" s="573"/>
      <c r="O6" s="573"/>
      <c r="P6" s="573"/>
      <c r="Q6" s="573"/>
      <c r="R6" s="573"/>
      <c r="S6" s="573"/>
      <c r="T6" s="573"/>
    </row>
    <row r="7" spans="2:20" ht="14.25" x14ac:dyDescent="0.2">
      <c r="B7" s="316"/>
      <c r="C7" s="316"/>
      <c r="D7" s="316"/>
      <c r="E7" s="316"/>
      <c r="F7" s="316"/>
      <c r="G7" s="316"/>
      <c r="H7" s="316"/>
      <c r="I7" s="316"/>
      <c r="J7" s="316"/>
      <c r="K7" s="316"/>
      <c r="L7" s="316"/>
      <c r="M7" s="316"/>
      <c r="N7" s="316"/>
      <c r="O7" s="316"/>
      <c r="P7" s="316"/>
      <c r="Q7" s="316"/>
      <c r="R7" s="316"/>
      <c r="S7" s="316"/>
      <c r="T7" s="316"/>
    </row>
    <row r="8" spans="2:20" ht="22.5" customHeight="1" x14ac:dyDescent="0.2">
      <c r="B8" s="574" t="s">
        <v>6</v>
      </c>
      <c r="C8" s="574"/>
      <c r="D8" s="574"/>
      <c r="E8" s="574"/>
      <c r="F8" s="574"/>
      <c r="G8" s="574"/>
      <c r="H8" s="574"/>
      <c r="I8" s="574"/>
      <c r="J8" s="574"/>
      <c r="K8" s="574"/>
      <c r="L8" s="574"/>
      <c r="M8" s="574"/>
      <c r="N8" s="574"/>
      <c r="O8" s="574"/>
      <c r="P8" s="574"/>
      <c r="Q8" s="574"/>
      <c r="R8" s="574"/>
      <c r="S8" s="574"/>
      <c r="T8" s="574"/>
    </row>
    <row r="9" spans="2:20" ht="22.5" customHeight="1" x14ac:dyDescent="0.2">
      <c r="B9" s="549" t="s">
        <v>7</v>
      </c>
      <c r="C9" s="550"/>
      <c r="D9" s="550"/>
      <c r="E9" s="550"/>
      <c r="F9" s="550"/>
      <c r="G9" s="550"/>
      <c r="H9" s="550"/>
      <c r="I9" s="550"/>
      <c r="J9" s="550"/>
      <c r="K9" s="550"/>
      <c r="L9" s="550"/>
      <c r="M9" s="550"/>
      <c r="N9" s="550"/>
      <c r="O9" s="550"/>
      <c r="P9" s="550"/>
      <c r="Q9" s="550"/>
      <c r="R9" s="550"/>
      <c r="S9" s="550"/>
      <c r="T9" s="551"/>
    </row>
    <row r="10" spans="2:20" ht="22.5" customHeight="1" x14ac:dyDescent="0.2">
      <c r="B10" s="513" t="s">
        <v>8</v>
      </c>
      <c r="C10" s="513"/>
      <c r="D10" s="513"/>
      <c r="E10" s="513"/>
      <c r="F10" s="237" t="s">
        <v>9</v>
      </c>
      <c r="G10" s="250"/>
      <c r="H10" s="250"/>
      <c r="I10" s="238"/>
      <c r="J10" s="555" t="s">
        <v>10</v>
      </c>
      <c r="K10" s="556"/>
      <c r="L10" s="556"/>
      <c r="M10" s="556"/>
      <c r="N10" s="557"/>
      <c r="O10" s="237" t="s">
        <v>11</v>
      </c>
      <c r="P10" s="250"/>
      <c r="Q10" s="238"/>
      <c r="R10" s="561" t="s">
        <v>12</v>
      </c>
      <c r="S10" s="561"/>
      <c r="T10" s="561"/>
    </row>
    <row r="11" spans="2:20" ht="22.5" customHeight="1" x14ac:dyDescent="0.2">
      <c r="B11" s="513"/>
      <c r="C11" s="513"/>
      <c r="D11" s="513"/>
      <c r="E11" s="513"/>
      <c r="F11" s="552"/>
      <c r="G11" s="553"/>
      <c r="H11" s="553"/>
      <c r="I11" s="554"/>
      <c r="J11" s="558"/>
      <c r="K11" s="559"/>
      <c r="L11" s="559"/>
      <c r="M11" s="559"/>
      <c r="N11" s="560"/>
      <c r="O11" s="552"/>
      <c r="P11" s="553"/>
      <c r="Q11" s="554"/>
      <c r="R11" s="561"/>
      <c r="S11" s="561"/>
      <c r="T11" s="561"/>
    </row>
    <row r="12" spans="2:20" ht="168" customHeight="1" x14ac:dyDescent="0.2">
      <c r="B12" s="539" t="s">
        <v>13</v>
      </c>
      <c r="C12" s="540"/>
      <c r="D12" s="540"/>
      <c r="E12" s="541"/>
      <c r="F12" s="517" t="s">
        <v>534</v>
      </c>
      <c r="G12" s="518"/>
      <c r="H12" s="518"/>
      <c r="I12" s="519"/>
      <c r="J12" s="535" t="s">
        <v>535</v>
      </c>
      <c r="K12" s="536"/>
      <c r="L12" s="536"/>
      <c r="M12" s="536"/>
      <c r="N12" s="537"/>
      <c r="O12" s="517" t="s">
        <v>537</v>
      </c>
      <c r="P12" s="518"/>
      <c r="Q12" s="519"/>
      <c r="R12" s="565" t="s">
        <v>594</v>
      </c>
      <c r="S12" s="566"/>
      <c r="T12" s="567"/>
    </row>
    <row r="13" spans="2:20" ht="168" customHeight="1" x14ac:dyDescent="0.2">
      <c r="B13" s="545"/>
      <c r="C13" s="546"/>
      <c r="D13" s="546"/>
      <c r="E13" s="547"/>
      <c r="F13" s="523"/>
      <c r="G13" s="524"/>
      <c r="H13" s="524"/>
      <c r="I13" s="525"/>
      <c r="J13" s="535" t="s">
        <v>536</v>
      </c>
      <c r="K13" s="536"/>
      <c r="L13" s="536"/>
      <c r="M13" s="536"/>
      <c r="N13" s="537"/>
      <c r="O13" s="523"/>
      <c r="P13" s="524"/>
      <c r="Q13" s="525"/>
      <c r="R13" s="568"/>
      <c r="S13" s="569"/>
      <c r="T13" s="570"/>
    </row>
    <row r="14" spans="2:20" ht="409.6" customHeight="1" x14ac:dyDescent="0.2">
      <c r="B14" s="539" t="s">
        <v>14</v>
      </c>
      <c r="C14" s="540"/>
      <c r="D14" s="540"/>
      <c r="E14" s="541"/>
      <c r="F14" s="517" t="s">
        <v>448</v>
      </c>
      <c r="G14" s="518"/>
      <c r="H14" s="518"/>
      <c r="I14" s="519"/>
      <c r="J14" s="517" t="s">
        <v>533</v>
      </c>
      <c r="K14" s="518"/>
      <c r="L14" s="518"/>
      <c r="M14" s="518"/>
      <c r="N14" s="519"/>
      <c r="O14" s="517" t="s">
        <v>538</v>
      </c>
      <c r="P14" s="518"/>
      <c r="Q14" s="519"/>
      <c r="R14" s="565" t="s">
        <v>595</v>
      </c>
      <c r="S14" s="566"/>
      <c r="T14" s="567"/>
    </row>
    <row r="15" spans="2:20" ht="351.6" customHeight="1" x14ac:dyDescent="0.2">
      <c r="B15" s="542"/>
      <c r="C15" s="543"/>
      <c r="D15" s="543"/>
      <c r="E15" s="544"/>
      <c r="F15" s="520"/>
      <c r="G15" s="521"/>
      <c r="H15" s="521"/>
      <c r="I15" s="522"/>
      <c r="J15" s="520"/>
      <c r="K15" s="521"/>
      <c r="L15" s="521"/>
      <c r="M15" s="521"/>
      <c r="N15" s="522"/>
      <c r="O15" s="520"/>
      <c r="P15" s="521"/>
      <c r="Q15" s="522"/>
      <c r="R15" s="577"/>
      <c r="S15" s="578"/>
      <c r="T15" s="579"/>
    </row>
    <row r="16" spans="2:20" ht="409.6" customHeight="1" x14ac:dyDescent="0.2">
      <c r="B16" s="539" t="s">
        <v>15</v>
      </c>
      <c r="C16" s="540"/>
      <c r="D16" s="540"/>
      <c r="E16" s="541"/>
      <c r="F16" s="517" t="s">
        <v>552</v>
      </c>
      <c r="G16" s="518"/>
      <c r="H16" s="518"/>
      <c r="I16" s="519"/>
      <c r="J16" s="517" t="s">
        <v>119</v>
      </c>
      <c r="K16" s="518"/>
      <c r="L16" s="518"/>
      <c r="M16" s="518"/>
      <c r="N16" s="519"/>
      <c r="O16" s="517" t="s">
        <v>532</v>
      </c>
      <c r="P16" s="518"/>
      <c r="Q16" s="519"/>
      <c r="R16" s="387" t="s">
        <v>596</v>
      </c>
      <c r="S16" s="388"/>
      <c r="T16" s="389"/>
    </row>
    <row r="17" spans="2:20" ht="409.6" customHeight="1" x14ac:dyDescent="0.2">
      <c r="B17" s="542"/>
      <c r="C17" s="543"/>
      <c r="D17" s="543"/>
      <c r="E17" s="544"/>
      <c r="F17" s="520"/>
      <c r="G17" s="521"/>
      <c r="H17" s="521"/>
      <c r="I17" s="522"/>
      <c r="J17" s="520"/>
      <c r="K17" s="521"/>
      <c r="L17" s="521"/>
      <c r="M17" s="521"/>
      <c r="N17" s="522"/>
      <c r="O17" s="520"/>
      <c r="P17" s="521"/>
      <c r="Q17" s="522"/>
      <c r="R17" s="390"/>
      <c r="S17" s="391"/>
      <c r="T17" s="392"/>
    </row>
    <row r="18" spans="2:20" ht="41.45" customHeight="1" x14ac:dyDescent="0.2">
      <c r="B18" s="545"/>
      <c r="C18" s="546"/>
      <c r="D18" s="546"/>
      <c r="E18" s="547"/>
      <c r="F18" s="523"/>
      <c r="G18" s="524"/>
      <c r="H18" s="524"/>
      <c r="I18" s="525"/>
      <c r="J18" s="523"/>
      <c r="K18" s="524"/>
      <c r="L18" s="524"/>
      <c r="M18" s="524"/>
      <c r="N18" s="525"/>
      <c r="O18" s="523"/>
      <c r="P18" s="524"/>
      <c r="Q18" s="525"/>
      <c r="R18" s="393"/>
      <c r="S18" s="394"/>
      <c r="T18" s="395"/>
    </row>
    <row r="19" spans="2:20" ht="409.6" customHeight="1" x14ac:dyDescent="0.2">
      <c r="B19" s="539" t="s">
        <v>16</v>
      </c>
      <c r="C19" s="540"/>
      <c r="D19" s="540"/>
      <c r="E19" s="541"/>
      <c r="F19" s="517" t="s">
        <v>531</v>
      </c>
      <c r="G19" s="518"/>
      <c r="H19" s="518"/>
      <c r="I19" s="519"/>
      <c r="J19" s="517" t="s">
        <v>529</v>
      </c>
      <c r="K19" s="518"/>
      <c r="L19" s="518"/>
      <c r="M19" s="518"/>
      <c r="N19" s="519"/>
      <c r="O19" s="387" t="s">
        <v>530</v>
      </c>
      <c r="P19" s="388"/>
      <c r="Q19" s="389"/>
      <c r="R19" s="526"/>
      <c r="S19" s="527"/>
      <c r="T19" s="528"/>
    </row>
    <row r="20" spans="2:20" ht="409.6" customHeight="1" x14ac:dyDescent="0.2">
      <c r="B20" s="542"/>
      <c r="C20" s="543"/>
      <c r="D20" s="543"/>
      <c r="E20" s="544"/>
      <c r="F20" s="520"/>
      <c r="G20" s="521"/>
      <c r="H20" s="521"/>
      <c r="I20" s="522"/>
      <c r="J20" s="520"/>
      <c r="K20" s="521"/>
      <c r="L20" s="521"/>
      <c r="M20" s="521"/>
      <c r="N20" s="522"/>
      <c r="O20" s="390"/>
      <c r="P20" s="391"/>
      <c r="Q20" s="392"/>
      <c r="R20" s="529"/>
      <c r="S20" s="530"/>
      <c r="T20" s="531"/>
    </row>
    <row r="21" spans="2:20" ht="409.6" customHeight="1" x14ac:dyDescent="0.2">
      <c r="B21" s="542"/>
      <c r="C21" s="543"/>
      <c r="D21" s="543"/>
      <c r="E21" s="544"/>
      <c r="F21" s="520"/>
      <c r="G21" s="521"/>
      <c r="H21" s="521"/>
      <c r="I21" s="522"/>
      <c r="J21" s="520"/>
      <c r="K21" s="521"/>
      <c r="L21" s="521"/>
      <c r="M21" s="521"/>
      <c r="N21" s="522"/>
      <c r="O21" s="390"/>
      <c r="P21" s="391"/>
      <c r="Q21" s="392"/>
      <c r="R21" s="529"/>
      <c r="S21" s="530"/>
      <c r="T21" s="531"/>
    </row>
    <row r="22" spans="2:20" ht="200.45" customHeight="1" x14ac:dyDescent="0.2">
      <c r="B22" s="545"/>
      <c r="C22" s="546"/>
      <c r="D22" s="546"/>
      <c r="E22" s="547"/>
      <c r="F22" s="523"/>
      <c r="G22" s="524"/>
      <c r="H22" s="524"/>
      <c r="I22" s="525"/>
      <c r="J22" s="523"/>
      <c r="K22" s="524"/>
      <c r="L22" s="524"/>
      <c r="M22" s="524"/>
      <c r="N22" s="525"/>
      <c r="O22" s="393"/>
      <c r="P22" s="394"/>
      <c r="Q22" s="395"/>
      <c r="R22" s="532"/>
      <c r="S22" s="533"/>
      <c r="T22" s="534"/>
    </row>
    <row r="23" spans="2:20" ht="107.45" customHeight="1" x14ac:dyDescent="0.2">
      <c r="B23" s="539" t="s">
        <v>17</v>
      </c>
      <c r="C23" s="540"/>
      <c r="D23" s="540"/>
      <c r="E23" s="541"/>
      <c r="F23" s="517" t="s">
        <v>539</v>
      </c>
      <c r="G23" s="518"/>
      <c r="H23" s="518"/>
      <c r="I23" s="519"/>
      <c r="J23" s="535" t="s">
        <v>18</v>
      </c>
      <c r="K23" s="536"/>
      <c r="L23" s="536"/>
      <c r="M23" s="536"/>
      <c r="N23" s="537"/>
      <c r="O23" s="517" t="s">
        <v>541</v>
      </c>
      <c r="P23" s="518"/>
      <c r="Q23" s="519"/>
      <c r="R23" s="517" t="s">
        <v>542</v>
      </c>
      <c r="S23" s="518"/>
      <c r="T23" s="519"/>
    </row>
    <row r="24" spans="2:20" ht="409.6" customHeight="1" x14ac:dyDescent="0.2">
      <c r="B24" s="542"/>
      <c r="C24" s="543"/>
      <c r="D24" s="543"/>
      <c r="E24" s="544"/>
      <c r="F24" s="520"/>
      <c r="G24" s="521"/>
      <c r="H24" s="521"/>
      <c r="I24" s="522"/>
      <c r="J24" s="517" t="s">
        <v>540</v>
      </c>
      <c r="K24" s="518"/>
      <c r="L24" s="518"/>
      <c r="M24" s="518"/>
      <c r="N24" s="519"/>
      <c r="O24" s="520"/>
      <c r="P24" s="521"/>
      <c r="Q24" s="522"/>
      <c r="R24" s="520"/>
      <c r="S24" s="521"/>
      <c r="T24" s="522"/>
    </row>
    <row r="25" spans="2:20" ht="409.6" customHeight="1" x14ac:dyDescent="0.2">
      <c r="B25" s="542"/>
      <c r="C25" s="543"/>
      <c r="D25" s="543"/>
      <c r="E25" s="544"/>
      <c r="F25" s="520"/>
      <c r="G25" s="521"/>
      <c r="H25" s="521"/>
      <c r="I25" s="522"/>
      <c r="J25" s="520"/>
      <c r="K25" s="521"/>
      <c r="L25" s="521"/>
      <c r="M25" s="521"/>
      <c r="N25" s="522"/>
      <c r="O25" s="520"/>
      <c r="P25" s="521"/>
      <c r="Q25" s="522"/>
      <c r="R25" s="520"/>
      <c r="S25" s="521"/>
      <c r="T25" s="522"/>
    </row>
    <row r="26" spans="2:20" ht="409.6" customHeight="1" x14ac:dyDescent="0.2">
      <c r="B26" s="542"/>
      <c r="C26" s="543"/>
      <c r="D26" s="543"/>
      <c r="E26" s="544"/>
      <c r="F26" s="520"/>
      <c r="G26" s="521"/>
      <c r="H26" s="521"/>
      <c r="I26" s="522"/>
      <c r="J26" s="520"/>
      <c r="K26" s="521"/>
      <c r="L26" s="521"/>
      <c r="M26" s="521"/>
      <c r="N26" s="522"/>
      <c r="O26" s="520"/>
      <c r="P26" s="521"/>
      <c r="Q26" s="522"/>
      <c r="R26" s="520"/>
      <c r="S26" s="521"/>
      <c r="T26" s="522"/>
    </row>
    <row r="27" spans="2:20" ht="144" customHeight="1" x14ac:dyDescent="0.2">
      <c r="B27" s="545"/>
      <c r="C27" s="546"/>
      <c r="D27" s="546"/>
      <c r="E27" s="547"/>
      <c r="F27" s="523"/>
      <c r="G27" s="524"/>
      <c r="H27" s="524"/>
      <c r="I27" s="525"/>
      <c r="J27" s="523"/>
      <c r="K27" s="524"/>
      <c r="L27" s="524"/>
      <c r="M27" s="524"/>
      <c r="N27" s="525"/>
      <c r="O27" s="523"/>
      <c r="P27" s="524"/>
      <c r="Q27" s="525"/>
      <c r="R27" s="523"/>
      <c r="S27" s="524"/>
      <c r="T27" s="525"/>
    </row>
    <row r="28" spans="2:20" ht="82.5" customHeight="1" x14ac:dyDescent="0.2">
      <c r="B28" s="272" t="s">
        <v>19</v>
      </c>
      <c r="C28" s="272"/>
      <c r="D28" s="272"/>
      <c r="E28" s="272"/>
      <c r="F28" s="535" t="s">
        <v>543</v>
      </c>
      <c r="G28" s="536"/>
      <c r="H28" s="536"/>
      <c r="I28" s="537"/>
      <c r="J28" s="538" t="s">
        <v>120</v>
      </c>
      <c r="K28" s="538"/>
      <c r="L28" s="538"/>
      <c r="M28" s="538"/>
      <c r="N28" s="538"/>
      <c r="O28" s="535" t="s">
        <v>121</v>
      </c>
      <c r="P28" s="536"/>
      <c r="Q28" s="537"/>
      <c r="R28" s="562"/>
      <c r="S28" s="563"/>
      <c r="T28" s="564"/>
    </row>
    <row r="29" spans="2:20" ht="133.9" customHeight="1" x14ac:dyDescent="0.2">
      <c r="B29" s="272" t="s">
        <v>20</v>
      </c>
      <c r="C29" s="272"/>
      <c r="D29" s="272"/>
      <c r="E29" s="272"/>
      <c r="F29" s="517" t="s">
        <v>545</v>
      </c>
      <c r="G29" s="518"/>
      <c r="H29" s="518"/>
      <c r="I29" s="519"/>
      <c r="J29" s="535" t="s">
        <v>546</v>
      </c>
      <c r="K29" s="536"/>
      <c r="L29" s="536"/>
      <c r="M29" s="536"/>
      <c r="N29" s="537"/>
      <c r="O29" s="535" t="s">
        <v>544</v>
      </c>
      <c r="P29" s="536"/>
      <c r="Q29" s="536"/>
      <c r="R29" s="342" t="s">
        <v>597</v>
      </c>
      <c r="S29" s="563"/>
      <c r="T29" s="564"/>
    </row>
    <row r="30" spans="2:20" ht="237.6" customHeight="1" x14ac:dyDescent="0.2">
      <c r="B30" s="272" t="s">
        <v>21</v>
      </c>
      <c r="C30" s="272"/>
      <c r="D30" s="272"/>
      <c r="E30" s="272"/>
      <c r="F30" s="562"/>
      <c r="G30" s="563"/>
      <c r="H30" s="563"/>
      <c r="I30" s="564"/>
      <c r="J30" s="576"/>
      <c r="K30" s="576"/>
      <c r="L30" s="576"/>
      <c r="M30" s="576"/>
      <c r="N30" s="576"/>
      <c r="O30" s="535" t="s">
        <v>547</v>
      </c>
      <c r="P30" s="536"/>
      <c r="Q30" s="537"/>
      <c r="R30" s="562"/>
      <c r="S30" s="563"/>
      <c r="T30" s="564"/>
    </row>
    <row r="31" spans="2:20" ht="409.6" customHeight="1" x14ac:dyDescent="0.2">
      <c r="B31" s="539" t="s">
        <v>22</v>
      </c>
      <c r="C31" s="540"/>
      <c r="D31" s="540"/>
      <c r="E31" s="541"/>
      <c r="F31" s="517" t="s">
        <v>449</v>
      </c>
      <c r="G31" s="518"/>
      <c r="H31" s="518"/>
      <c r="I31" s="519"/>
      <c r="J31" s="517" t="s">
        <v>548</v>
      </c>
      <c r="K31" s="518"/>
      <c r="L31" s="518"/>
      <c r="M31" s="518"/>
      <c r="N31" s="519"/>
      <c r="O31" s="517" t="s">
        <v>123</v>
      </c>
      <c r="P31" s="518"/>
      <c r="Q31" s="519"/>
      <c r="R31" s="517" t="s">
        <v>122</v>
      </c>
      <c r="S31" s="518"/>
      <c r="T31" s="519"/>
    </row>
    <row r="32" spans="2:20" ht="15" customHeight="1" x14ac:dyDescent="0.2">
      <c r="B32" s="545"/>
      <c r="C32" s="546"/>
      <c r="D32" s="546"/>
      <c r="E32" s="547"/>
      <c r="F32" s="523"/>
      <c r="G32" s="524"/>
      <c r="H32" s="524"/>
      <c r="I32" s="525"/>
      <c r="J32" s="523"/>
      <c r="K32" s="524"/>
      <c r="L32" s="524"/>
      <c r="M32" s="524"/>
      <c r="N32" s="525"/>
      <c r="O32" s="523"/>
      <c r="P32" s="524"/>
      <c r="Q32" s="525"/>
      <c r="R32" s="523"/>
      <c r="S32" s="524"/>
      <c r="T32" s="525"/>
    </row>
    <row r="33" spans="2:20" ht="409.15" customHeight="1" x14ac:dyDescent="0.2">
      <c r="B33" s="539" t="s">
        <v>23</v>
      </c>
      <c r="C33" s="540"/>
      <c r="D33" s="540"/>
      <c r="E33" s="541"/>
      <c r="F33" s="517" t="s">
        <v>549</v>
      </c>
      <c r="G33" s="518"/>
      <c r="H33" s="518"/>
      <c r="I33" s="519"/>
      <c r="J33" s="387" t="s">
        <v>550</v>
      </c>
      <c r="K33" s="388"/>
      <c r="L33" s="388"/>
      <c r="M33" s="388"/>
      <c r="N33" s="389"/>
      <c r="O33" s="387" t="s">
        <v>551</v>
      </c>
      <c r="P33" s="388"/>
      <c r="Q33" s="389"/>
      <c r="R33" s="387"/>
      <c r="S33" s="388"/>
      <c r="T33" s="389"/>
    </row>
    <row r="34" spans="2:20" ht="79.900000000000006" customHeight="1" x14ac:dyDescent="0.2">
      <c r="B34" s="545"/>
      <c r="C34" s="546"/>
      <c r="D34" s="546"/>
      <c r="E34" s="547"/>
      <c r="F34" s="523"/>
      <c r="G34" s="524"/>
      <c r="H34" s="524"/>
      <c r="I34" s="525"/>
      <c r="J34" s="393"/>
      <c r="K34" s="394"/>
      <c r="L34" s="394"/>
      <c r="M34" s="394"/>
      <c r="N34" s="395"/>
      <c r="O34" s="393"/>
      <c r="P34" s="394"/>
      <c r="Q34" s="395"/>
      <c r="R34" s="393"/>
      <c r="S34" s="394"/>
      <c r="T34" s="395"/>
    </row>
    <row r="35" spans="2:20" ht="409.6" customHeight="1" x14ac:dyDescent="0.2">
      <c r="B35" s="272" t="s">
        <v>24</v>
      </c>
      <c r="C35" s="272"/>
      <c r="D35" s="272"/>
      <c r="E35" s="272"/>
      <c r="F35" s="316"/>
      <c r="G35" s="316"/>
      <c r="H35" s="316"/>
      <c r="I35" s="316"/>
      <c r="J35" s="316" t="s">
        <v>124</v>
      </c>
      <c r="K35" s="316"/>
      <c r="L35" s="316"/>
      <c r="M35" s="316"/>
      <c r="N35" s="316"/>
      <c r="O35" s="580" t="s">
        <v>598</v>
      </c>
      <c r="P35" s="580"/>
      <c r="Q35" s="580"/>
      <c r="R35" s="316"/>
      <c r="S35" s="316"/>
      <c r="T35" s="316"/>
    </row>
    <row r="36" spans="2:20" ht="206.45" customHeight="1" x14ac:dyDescent="0.2">
      <c r="B36" s="272"/>
      <c r="C36" s="272"/>
      <c r="D36" s="272"/>
      <c r="E36" s="272"/>
      <c r="F36" s="316"/>
      <c r="G36" s="316"/>
      <c r="H36" s="316"/>
      <c r="I36" s="316"/>
      <c r="J36" s="316"/>
      <c r="K36" s="316"/>
      <c r="L36" s="316"/>
      <c r="M36" s="316"/>
      <c r="N36" s="316"/>
      <c r="O36" s="580"/>
      <c r="P36" s="580"/>
      <c r="Q36" s="580"/>
      <c r="R36" s="316"/>
      <c r="S36" s="316"/>
      <c r="T36" s="316"/>
    </row>
    <row r="37" spans="2:20" ht="30" customHeight="1" x14ac:dyDescent="0.2">
      <c r="B37" s="588" t="s">
        <v>111</v>
      </c>
      <c r="C37" s="589"/>
      <c r="D37" s="589"/>
      <c r="E37" s="589"/>
      <c r="F37" s="589"/>
      <c r="G37" s="589"/>
      <c r="H37" s="589"/>
      <c r="I37" s="589"/>
      <c r="J37" s="589"/>
      <c r="K37" s="589"/>
      <c r="L37" s="589"/>
      <c r="M37" s="589"/>
      <c r="N37" s="589"/>
      <c r="O37" s="589"/>
      <c r="P37" s="589"/>
      <c r="Q37" s="589"/>
      <c r="R37" s="589"/>
      <c r="S37" s="589"/>
      <c r="T37" s="590"/>
    </row>
    <row r="38" spans="2:20" ht="22.5" customHeight="1" x14ac:dyDescent="0.2">
      <c r="B38" s="256" t="s">
        <v>25</v>
      </c>
      <c r="C38" s="356"/>
      <c r="D38" s="356"/>
      <c r="E38" s="356"/>
      <c r="F38" s="356"/>
      <c r="G38" s="356"/>
      <c r="H38" s="257"/>
      <c r="I38" s="256" t="s">
        <v>26</v>
      </c>
      <c r="J38" s="257"/>
      <c r="K38" s="256" t="s">
        <v>4</v>
      </c>
      <c r="L38" s="257"/>
      <c r="M38" s="256" t="s">
        <v>27</v>
      </c>
      <c r="N38" s="356"/>
      <c r="O38" s="356"/>
      <c r="P38" s="356"/>
      <c r="Q38" s="356"/>
      <c r="R38" s="257"/>
      <c r="S38" s="256" t="s">
        <v>4</v>
      </c>
      <c r="T38" s="257"/>
    </row>
    <row r="39" spans="2:20" ht="22.5" customHeight="1" x14ac:dyDescent="0.2">
      <c r="B39" s="273" t="s">
        <v>1216</v>
      </c>
      <c r="C39" s="273"/>
      <c r="D39" s="273"/>
      <c r="E39" s="273"/>
      <c r="F39" s="273"/>
      <c r="G39" s="273"/>
      <c r="H39" s="273"/>
      <c r="I39" s="316" t="s">
        <v>1217</v>
      </c>
      <c r="J39" s="316"/>
      <c r="K39" s="1160">
        <v>43782</v>
      </c>
      <c r="L39" s="1160"/>
      <c r="M39" s="316" t="s">
        <v>1218</v>
      </c>
      <c r="N39" s="316"/>
      <c r="O39" s="316"/>
      <c r="P39" s="316"/>
      <c r="Q39" s="316"/>
      <c r="R39" s="316"/>
      <c r="S39" s="216"/>
      <c r="T39" s="213"/>
    </row>
    <row r="40" spans="2:20" ht="29.25" customHeight="1" x14ac:dyDescent="0.2">
      <c r="B40" s="273" t="s">
        <v>1219</v>
      </c>
      <c r="C40" s="273"/>
      <c r="D40" s="273"/>
      <c r="E40" s="273"/>
      <c r="F40" s="273"/>
      <c r="G40" s="273"/>
      <c r="H40" s="273"/>
      <c r="I40" s="316" t="s">
        <v>1220</v>
      </c>
      <c r="J40" s="316"/>
      <c r="K40" s="1160">
        <v>44042</v>
      </c>
      <c r="L40" s="1160"/>
      <c r="M40" s="316" t="s">
        <v>1218</v>
      </c>
      <c r="N40" s="316"/>
      <c r="O40" s="316"/>
      <c r="P40" s="316"/>
      <c r="Q40" s="316"/>
      <c r="R40" s="316"/>
      <c r="S40" s="216"/>
      <c r="T40" s="213"/>
    </row>
    <row r="41" spans="2:20" ht="29.25" customHeight="1" x14ac:dyDescent="0.2">
      <c r="B41" s="273" t="s">
        <v>1221</v>
      </c>
      <c r="C41" s="273"/>
      <c r="D41" s="273"/>
      <c r="E41" s="273"/>
      <c r="F41" s="273"/>
      <c r="G41" s="273"/>
      <c r="H41" s="273"/>
      <c r="I41" s="316" t="s">
        <v>1222</v>
      </c>
      <c r="J41" s="316"/>
      <c r="K41" s="1160">
        <v>44041</v>
      </c>
      <c r="L41" s="1160"/>
      <c r="M41" s="316" t="s">
        <v>1218</v>
      </c>
      <c r="N41" s="316"/>
      <c r="O41" s="316"/>
      <c r="P41" s="316"/>
      <c r="Q41" s="316"/>
      <c r="R41" s="316"/>
      <c r="S41" s="216"/>
      <c r="T41" s="213"/>
    </row>
    <row r="42" spans="2:20" ht="30.75" customHeight="1" x14ac:dyDescent="0.2">
      <c r="B42" s="273" t="s">
        <v>1223</v>
      </c>
      <c r="C42" s="273"/>
      <c r="D42" s="273"/>
      <c r="E42" s="273"/>
      <c r="F42" s="273"/>
      <c r="G42" s="273"/>
      <c r="H42" s="273"/>
      <c r="I42" s="316" t="s">
        <v>1224</v>
      </c>
      <c r="J42" s="316"/>
      <c r="K42" s="1160">
        <v>44040</v>
      </c>
      <c r="L42" s="1160"/>
      <c r="M42" s="316" t="s">
        <v>1218</v>
      </c>
      <c r="N42" s="316"/>
      <c r="O42" s="316"/>
      <c r="P42" s="316"/>
      <c r="Q42" s="316"/>
      <c r="R42" s="316"/>
      <c r="S42" s="216"/>
      <c r="T42" s="213"/>
    </row>
    <row r="43" spans="2:20" ht="36" customHeight="1" x14ac:dyDescent="0.2">
      <c r="B43" s="273" t="s">
        <v>1225</v>
      </c>
      <c r="C43" s="273"/>
      <c r="D43" s="273"/>
      <c r="E43" s="273"/>
      <c r="F43" s="273"/>
      <c r="G43" s="273"/>
      <c r="H43" s="273"/>
      <c r="I43" s="316" t="s">
        <v>1226</v>
      </c>
      <c r="J43" s="316"/>
      <c r="K43" s="1160">
        <v>44040</v>
      </c>
      <c r="L43" s="1160"/>
      <c r="M43" s="316" t="s">
        <v>1218</v>
      </c>
      <c r="N43" s="316"/>
      <c r="O43" s="316"/>
      <c r="P43" s="316"/>
      <c r="Q43" s="316"/>
      <c r="R43" s="316"/>
      <c r="S43" s="216"/>
      <c r="T43" s="213"/>
    </row>
    <row r="44" spans="2:20" ht="45.75" customHeight="1" x14ac:dyDescent="0.2">
      <c r="B44" s="273" t="s">
        <v>1227</v>
      </c>
      <c r="C44" s="273"/>
      <c r="D44" s="273"/>
      <c r="E44" s="273"/>
      <c r="F44" s="273"/>
      <c r="G44" s="273"/>
      <c r="H44" s="273"/>
      <c r="I44" s="316" t="s">
        <v>1228</v>
      </c>
      <c r="J44" s="316"/>
      <c r="K44" s="1160">
        <v>44040</v>
      </c>
      <c r="L44" s="1160"/>
      <c r="M44" s="316" t="s">
        <v>1218</v>
      </c>
      <c r="N44" s="316"/>
      <c r="O44" s="316"/>
      <c r="P44" s="316"/>
      <c r="Q44" s="316"/>
      <c r="R44" s="316"/>
      <c r="S44" s="216"/>
      <c r="T44" s="213"/>
    </row>
    <row r="45" spans="2:20" ht="45.75" customHeight="1" x14ac:dyDescent="0.2">
      <c r="B45" s="273" t="s">
        <v>1235</v>
      </c>
      <c r="C45" s="273"/>
      <c r="D45" s="273"/>
      <c r="E45" s="273"/>
      <c r="F45" s="273"/>
      <c r="G45" s="273"/>
      <c r="H45" s="273"/>
      <c r="I45" s="316" t="s">
        <v>1236</v>
      </c>
      <c r="J45" s="316"/>
      <c r="K45" s="1160">
        <v>44029</v>
      </c>
      <c r="L45" s="1160"/>
      <c r="M45" s="316" t="s">
        <v>1218</v>
      </c>
      <c r="N45" s="316"/>
      <c r="O45" s="316"/>
      <c r="P45" s="316"/>
      <c r="Q45" s="316"/>
      <c r="R45" s="316"/>
      <c r="S45" s="216"/>
      <c r="T45" s="213"/>
    </row>
    <row r="46" spans="2:20" ht="45.75" customHeight="1" x14ac:dyDescent="0.2">
      <c r="B46" s="273" t="s">
        <v>1237</v>
      </c>
      <c r="C46" s="273"/>
      <c r="D46" s="273"/>
      <c r="E46" s="273"/>
      <c r="F46" s="273"/>
      <c r="G46" s="273"/>
      <c r="H46" s="273"/>
      <c r="I46" s="316" t="s">
        <v>1238</v>
      </c>
      <c r="J46" s="316"/>
      <c r="K46" s="1160">
        <v>44025</v>
      </c>
      <c r="L46" s="1160"/>
      <c r="M46" s="316" t="s">
        <v>1218</v>
      </c>
      <c r="N46" s="316"/>
      <c r="O46" s="316"/>
      <c r="P46" s="316"/>
      <c r="Q46" s="316"/>
      <c r="R46" s="316"/>
      <c r="S46" s="216"/>
      <c r="T46" s="213"/>
    </row>
    <row r="47" spans="2:20" ht="45.75" customHeight="1" x14ac:dyDescent="0.2">
      <c r="B47" s="273" t="s">
        <v>1233</v>
      </c>
      <c r="C47" s="273"/>
      <c r="D47" s="273"/>
      <c r="E47" s="273"/>
      <c r="F47" s="273"/>
      <c r="G47" s="273"/>
      <c r="H47" s="273"/>
      <c r="I47" s="316" t="s">
        <v>1234</v>
      </c>
      <c r="J47" s="316"/>
      <c r="K47" s="1160">
        <v>44033</v>
      </c>
      <c r="L47" s="1160"/>
      <c r="M47" s="316" t="s">
        <v>1218</v>
      </c>
      <c r="N47" s="316"/>
      <c r="O47" s="316"/>
      <c r="P47" s="316"/>
      <c r="Q47" s="316"/>
      <c r="R47" s="316"/>
      <c r="S47" s="216"/>
      <c r="T47" s="213"/>
    </row>
    <row r="48" spans="2:20" ht="45.75" customHeight="1" x14ac:dyDescent="0.2">
      <c r="B48" s="273" t="s">
        <v>1229</v>
      </c>
      <c r="C48" s="273"/>
      <c r="D48" s="273"/>
      <c r="E48" s="273"/>
      <c r="F48" s="273"/>
      <c r="G48" s="273"/>
      <c r="H48" s="273"/>
      <c r="I48" s="316" t="s">
        <v>1230</v>
      </c>
      <c r="J48" s="316"/>
      <c r="K48" s="1160">
        <v>44039</v>
      </c>
      <c r="L48" s="1160"/>
      <c r="M48" s="316" t="s">
        <v>1218</v>
      </c>
      <c r="N48" s="316"/>
      <c r="O48" s="316"/>
      <c r="P48" s="316"/>
      <c r="Q48" s="316"/>
      <c r="R48" s="316"/>
      <c r="S48" s="216"/>
      <c r="T48" s="213"/>
    </row>
    <row r="49" spans="2:20" ht="39" customHeight="1" x14ac:dyDescent="0.2">
      <c r="B49" s="273" t="s">
        <v>1231</v>
      </c>
      <c r="C49" s="273"/>
      <c r="D49" s="273"/>
      <c r="E49" s="273"/>
      <c r="F49" s="273"/>
      <c r="G49" s="273"/>
      <c r="H49" s="273"/>
      <c r="I49" s="316" t="s">
        <v>1232</v>
      </c>
      <c r="J49" s="316"/>
      <c r="K49" s="1160">
        <v>44039</v>
      </c>
      <c r="L49" s="1160"/>
      <c r="M49" s="316" t="s">
        <v>1218</v>
      </c>
      <c r="N49" s="316"/>
      <c r="O49" s="316"/>
      <c r="P49" s="316"/>
      <c r="Q49" s="316"/>
      <c r="R49" s="316"/>
      <c r="S49" s="216"/>
      <c r="T49" s="213"/>
    </row>
    <row r="50" spans="2:20" ht="55.5" customHeight="1" x14ac:dyDescent="0.2">
      <c r="B50" s="581" t="s">
        <v>28</v>
      </c>
      <c r="C50" s="582"/>
      <c r="D50" s="582"/>
      <c r="E50" s="582"/>
      <c r="F50" s="582"/>
      <c r="G50" s="582"/>
      <c r="H50" s="582"/>
      <c r="I50" s="582"/>
      <c r="J50" s="582"/>
      <c r="K50" s="582"/>
      <c r="L50" s="582"/>
      <c r="M50" s="582"/>
      <c r="N50" s="582"/>
      <c r="O50" s="582"/>
      <c r="P50" s="582"/>
      <c r="Q50" s="582"/>
      <c r="R50" s="582"/>
      <c r="S50" s="582"/>
      <c r="T50" s="583"/>
    </row>
    <row r="51" spans="2:20" ht="14.25" customHeight="1" x14ac:dyDescent="0.2">
      <c r="B51" s="64"/>
      <c r="C51" s="65"/>
      <c r="D51" s="65"/>
      <c r="E51" s="65"/>
      <c r="F51" s="65"/>
      <c r="G51" s="65"/>
      <c r="H51" s="65"/>
      <c r="I51" s="65"/>
      <c r="J51" s="65"/>
      <c r="K51" s="65"/>
      <c r="L51" s="65"/>
      <c r="M51" s="65"/>
      <c r="N51" s="65"/>
      <c r="O51" s="65"/>
      <c r="P51" s="65"/>
      <c r="Q51" s="65"/>
      <c r="R51" s="65"/>
      <c r="S51" s="65"/>
      <c r="T51" s="66"/>
    </row>
    <row r="52" spans="2:20" ht="22.5" customHeight="1" x14ac:dyDescent="0.2">
      <c r="B52" s="574" t="s">
        <v>29</v>
      </c>
      <c r="C52" s="574"/>
      <c r="D52" s="574"/>
      <c r="E52" s="574"/>
      <c r="F52" s="574"/>
      <c r="G52" s="574"/>
      <c r="H52" s="574"/>
      <c r="I52" s="574"/>
      <c r="J52" s="574"/>
      <c r="K52" s="574"/>
      <c r="L52" s="574"/>
      <c r="M52" s="574"/>
      <c r="N52" s="574"/>
      <c r="O52" s="574"/>
      <c r="P52" s="574"/>
      <c r="Q52" s="574"/>
      <c r="R52" s="574"/>
      <c r="S52" s="574"/>
      <c r="T52" s="574"/>
    </row>
    <row r="53" spans="2:20" customFormat="1" ht="25.5" customHeight="1" x14ac:dyDescent="0.25">
      <c r="B53" s="549" t="s">
        <v>126</v>
      </c>
      <c r="C53" s="550"/>
      <c r="D53" s="550"/>
      <c r="E53" s="550"/>
      <c r="F53" s="550"/>
      <c r="G53" s="550"/>
      <c r="H53" s="550"/>
      <c r="I53" s="550"/>
      <c r="J53" s="550"/>
      <c r="K53" s="550"/>
      <c r="L53" s="550"/>
      <c r="M53" s="550"/>
      <c r="N53" s="550"/>
      <c r="O53" s="550"/>
      <c r="P53" s="550"/>
      <c r="Q53" s="550"/>
      <c r="R53" s="550"/>
      <c r="S53" s="550"/>
      <c r="T53" s="551"/>
    </row>
    <row r="54" spans="2:20" customFormat="1" ht="34.5" customHeight="1" thickBot="1" x14ac:dyDescent="0.3">
      <c r="B54" s="74" t="s">
        <v>30</v>
      </c>
      <c r="C54" s="549" t="s">
        <v>127</v>
      </c>
      <c r="D54" s="551"/>
      <c r="E54" s="549" t="s">
        <v>450</v>
      </c>
      <c r="F54" s="550"/>
      <c r="G54" s="550"/>
      <c r="H54" s="551"/>
      <c r="I54" s="549" t="s">
        <v>31</v>
      </c>
      <c r="J54" s="550"/>
      <c r="K54" s="550"/>
      <c r="L54" s="550"/>
      <c r="M54" s="550"/>
      <c r="N54" s="550"/>
      <c r="O54" s="550"/>
      <c r="P54" s="550"/>
      <c r="Q54" s="550"/>
      <c r="R54" s="551"/>
      <c r="S54" s="549" t="s">
        <v>32</v>
      </c>
      <c r="T54" s="551"/>
    </row>
    <row r="55" spans="2:20" customFormat="1" ht="61.15" customHeight="1" x14ac:dyDescent="0.25">
      <c r="B55" s="593" t="s">
        <v>33</v>
      </c>
      <c r="C55" s="387" t="s">
        <v>125</v>
      </c>
      <c r="D55" s="389"/>
      <c r="E55" s="354" t="s">
        <v>451</v>
      </c>
      <c r="F55" s="354"/>
      <c r="G55" s="354"/>
      <c r="H55" s="354"/>
      <c r="I55" s="355" t="s">
        <v>829</v>
      </c>
      <c r="J55" s="355"/>
      <c r="K55" s="355"/>
      <c r="L55" s="355"/>
      <c r="M55" s="355"/>
      <c r="N55" s="355"/>
      <c r="O55" s="355"/>
      <c r="P55" s="355"/>
      <c r="Q55" s="355"/>
      <c r="R55" s="355"/>
      <c r="S55" s="591">
        <v>1</v>
      </c>
      <c r="T55" s="592"/>
    </row>
    <row r="56" spans="2:20" customFormat="1" ht="58.9" customHeight="1" x14ac:dyDescent="0.25">
      <c r="B56" s="594"/>
      <c r="C56" s="390"/>
      <c r="D56" s="392"/>
      <c r="E56" s="352" t="s">
        <v>452</v>
      </c>
      <c r="F56" s="352"/>
      <c r="G56" s="352"/>
      <c r="H56" s="352"/>
      <c r="I56" s="353" t="s">
        <v>830</v>
      </c>
      <c r="J56" s="353"/>
      <c r="K56" s="353"/>
      <c r="L56" s="353"/>
      <c r="M56" s="353"/>
      <c r="N56" s="353"/>
      <c r="O56" s="353"/>
      <c r="P56" s="353"/>
      <c r="Q56" s="353"/>
      <c r="R56" s="353"/>
      <c r="S56" s="501">
        <v>1</v>
      </c>
      <c r="T56" s="502"/>
    </row>
    <row r="57" spans="2:20" customFormat="1" ht="66" customHeight="1" x14ac:dyDescent="0.25">
      <c r="B57" s="594"/>
      <c r="C57" s="390"/>
      <c r="D57" s="469"/>
      <c r="E57" s="352" t="s">
        <v>453</v>
      </c>
      <c r="F57" s="352"/>
      <c r="G57" s="352"/>
      <c r="H57" s="352"/>
      <c r="I57" s="353" t="s">
        <v>508</v>
      </c>
      <c r="J57" s="353"/>
      <c r="K57" s="353"/>
      <c r="L57" s="353"/>
      <c r="M57" s="353"/>
      <c r="N57" s="353"/>
      <c r="O57" s="353"/>
      <c r="P57" s="353"/>
      <c r="Q57" s="353"/>
      <c r="R57" s="353"/>
      <c r="S57" s="501">
        <v>1</v>
      </c>
      <c r="T57" s="502"/>
    </row>
    <row r="58" spans="2:20" s="102" customFormat="1" ht="63.6" customHeight="1" x14ac:dyDescent="0.25">
      <c r="B58" s="594"/>
      <c r="C58" s="390"/>
      <c r="D58" s="469"/>
      <c r="E58" s="352" t="s">
        <v>836</v>
      </c>
      <c r="F58" s="352"/>
      <c r="G58" s="352"/>
      <c r="H58" s="352"/>
      <c r="I58" s="353" t="s">
        <v>831</v>
      </c>
      <c r="J58" s="353"/>
      <c r="K58" s="353"/>
      <c r="L58" s="353"/>
      <c r="M58" s="353"/>
      <c r="N58" s="353"/>
      <c r="O58" s="353"/>
      <c r="P58" s="353"/>
      <c r="Q58" s="353"/>
      <c r="R58" s="353"/>
      <c r="S58" s="501">
        <v>1</v>
      </c>
      <c r="T58" s="502"/>
    </row>
    <row r="59" spans="2:20" customFormat="1" ht="36.6" customHeight="1" x14ac:dyDescent="0.25">
      <c r="B59" s="594"/>
      <c r="C59" s="390"/>
      <c r="D59" s="469"/>
      <c r="E59" s="352" t="s">
        <v>454</v>
      </c>
      <c r="F59" s="352"/>
      <c r="G59" s="352"/>
      <c r="H59" s="352"/>
      <c r="I59" s="353" t="s">
        <v>365</v>
      </c>
      <c r="J59" s="353"/>
      <c r="K59" s="353"/>
      <c r="L59" s="353"/>
      <c r="M59" s="353"/>
      <c r="N59" s="353"/>
      <c r="O59" s="353"/>
      <c r="P59" s="353"/>
      <c r="Q59" s="353"/>
      <c r="R59" s="353"/>
      <c r="S59" s="501">
        <v>1</v>
      </c>
      <c r="T59" s="548"/>
    </row>
    <row r="60" spans="2:20" customFormat="1" ht="73.900000000000006" customHeight="1" x14ac:dyDescent="0.25">
      <c r="B60" s="594"/>
      <c r="C60" s="390"/>
      <c r="D60" s="392"/>
      <c r="E60" s="352" t="s">
        <v>455</v>
      </c>
      <c r="F60" s="352"/>
      <c r="G60" s="352"/>
      <c r="H60" s="352"/>
      <c r="I60" s="353" t="s">
        <v>832</v>
      </c>
      <c r="J60" s="353"/>
      <c r="K60" s="353"/>
      <c r="L60" s="353"/>
      <c r="M60" s="353"/>
      <c r="N60" s="353"/>
      <c r="O60" s="353"/>
      <c r="P60" s="353"/>
      <c r="Q60" s="353"/>
      <c r="R60" s="353"/>
      <c r="S60" s="501">
        <v>1</v>
      </c>
      <c r="T60" s="502"/>
    </row>
    <row r="61" spans="2:20" customFormat="1" ht="76.150000000000006" customHeight="1" x14ac:dyDescent="0.25">
      <c r="B61" s="594"/>
      <c r="C61" s="390"/>
      <c r="D61" s="392"/>
      <c r="E61" s="352" t="s">
        <v>456</v>
      </c>
      <c r="F61" s="352"/>
      <c r="G61" s="352"/>
      <c r="H61" s="352"/>
      <c r="I61" s="353" t="s">
        <v>833</v>
      </c>
      <c r="J61" s="353"/>
      <c r="K61" s="353"/>
      <c r="L61" s="353"/>
      <c r="M61" s="353"/>
      <c r="N61" s="353"/>
      <c r="O61" s="353"/>
      <c r="P61" s="353"/>
      <c r="Q61" s="353"/>
      <c r="R61" s="353"/>
      <c r="S61" s="501">
        <v>1</v>
      </c>
      <c r="T61" s="502"/>
    </row>
    <row r="62" spans="2:20" customFormat="1" ht="101.45" customHeight="1" x14ac:dyDescent="0.25">
      <c r="B62" s="594"/>
      <c r="C62" s="390"/>
      <c r="D62" s="392"/>
      <c r="E62" s="352" t="s">
        <v>457</v>
      </c>
      <c r="F62" s="352"/>
      <c r="G62" s="352"/>
      <c r="H62" s="352"/>
      <c r="I62" s="353" t="s">
        <v>834</v>
      </c>
      <c r="J62" s="353"/>
      <c r="K62" s="353"/>
      <c r="L62" s="353"/>
      <c r="M62" s="353"/>
      <c r="N62" s="353"/>
      <c r="O62" s="353"/>
      <c r="P62" s="353"/>
      <c r="Q62" s="353"/>
      <c r="R62" s="353"/>
      <c r="S62" s="501">
        <v>1</v>
      </c>
      <c r="T62" s="502"/>
    </row>
    <row r="63" spans="2:20" customFormat="1" ht="44.45" customHeight="1" x14ac:dyDescent="0.25">
      <c r="B63" s="594"/>
      <c r="C63" s="390"/>
      <c r="D63" s="392"/>
      <c r="E63" s="352" t="s">
        <v>458</v>
      </c>
      <c r="F63" s="352"/>
      <c r="G63" s="352"/>
      <c r="H63" s="352"/>
      <c r="I63" s="353" t="s">
        <v>112</v>
      </c>
      <c r="J63" s="353"/>
      <c r="K63" s="353"/>
      <c r="L63" s="353"/>
      <c r="M63" s="353"/>
      <c r="N63" s="353"/>
      <c r="O63" s="353"/>
      <c r="P63" s="353"/>
      <c r="Q63" s="353"/>
      <c r="R63" s="353"/>
      <c r="S63" s="501">
        <v>1</v>
      </c>
      <c r="T63" s="548"/>
    </row>
    <row r="64" spans="2:20" customFormat="1" ht="55.9" customHeight="1" x14ac:dyDescent="0.25">
      <c r="B64" s="594"/>
      <c r="C64" s="390"/>
      <c r="D64" s="392"/>
      <c r="E64" s="352" t="s">
        <v>459</v>
      </c>
      <c r="F64" s="352"/>
      <c r="G64" s="352"/>
      <c r="H64" s="352"/>
      <c r="I64" s="353" t="s">
        <v>383</v>
      </c>
      <c r="J64" s="353"/>
      <c r="K64" s="353"/>
      <c r="L64" s="353"/>
      <c r="M64" s="353"/>
      <c r="N64" s="353"/>
      <c r="O64" s="353"/>
      <c r="P64" s="353"/>
      <c r="Q64" s="353"/>
      <c r="R64" s="353"/>
      <c r="S64" s="501">
        <v>1</v>
      </c>
      <c r="T64" s="502"/>
    </row>
    <row r="65" spans="2:23" customFormat="1" ht="79.900000000000006" customHeight="1" thickBot="1" x14ac:dyDescent="0.3">
      <c r="B65" s="595"/>
      <c r="C65" s="393"/>
      <c r="D65" s="395"/>
      <c r="E65" s="596" t="s">
        <v>460</v>
      </c>
      <c r="F65" s="596"/>
      <c r="G65" s="596"/>
      <c r="H65" s="596"/>
      <c r="I65" s="514" t="s">
        <v>835</v>
      </c>
      <c r="J65" s="514"/>
      <c r="K65" s="514"/>
      <c r="L65" s="514"/>
      <c r="M65" s="514"/>
      <c r="N65" s="514"/>
      <c r="O65" s="514"/>
      <c r="P65" s="514"/>
      <c r="Q65" s="514"/>
      <c r="R65" s="514"/>
      <c r="S65" s="515">
        <v>1</v>
      </c>
      <c r="T65" s="516"/>
    </row>
    <row r="66" spans="2:23" customFormat="1" ht="80.45" customHeight="1" x14ac:dyDescent="0.25">
      <c r="B66" s="597" t="s">
        <v>34</v>
      </c>
      <c r="C66" s="387" t="s">
        <v>35</v>
      </c>
      <c r="D66" s="389"/>
      <c r="E66" s="354" t="s">
        <v>451</v>
      </c>
      <c r="F66" s="354"/>
      <c r="G66" s="354"/>
      <c r="H66" s="354"/>
      <c r="I66" s="355" t="s">
        <v>840</v>
      </c>
      <c r="J66" s="355"/>
      <c r="K66" s="355"/>
      <c r="L66" s="355"/>
      <c r="M66" s="355"/>
      <c r="N66" s="355"/>
      <c r="O66" s="355"/>
      <c r="P66" s="355"/>
      <c r="Q66" s="355"/>
      <c r="R66" s="355"/>
      <c r="S66" s="591">
        <v>1</v>
      </c>
      <c r="T66" s="592"/>
    </row>
    <row r="67" spans="2:23" customFormat="1" ht="111" customHeight="1" x14ac:dyDescent="0.25">
      <c r="B67" s="598"/>
      <c r="C67" s="390"/>
      <c r="D67" s="392"/>
      <c r="E67" s="352" t="s">
        <v>837</v>
      </c>
      <c r="F67" s="352"/>
      <c r="G67" s="352"/>
      <c r="H67" s="352"/>
      <c r="I67" s="353" t="s">
        <v>509</v>
      </c>
      <c r="J67" s="353"/>
      <c r="K67" s="353"/>
      <c r="L67" s="353"/>
      <c r="M67" s="353"/>
      <c r="N67" s="353"/>
      <c r="O67" s="353"/>
      <c r="P67" s="353"/>
      <c r="Q67" s="353"/>
      <c r="R67" s="353"/>
      <c r="S67" s="501" t="s">
        <v>838</v>
      </c>
      <c r="T67" s="502"/>
      <c r="W67" s="123"/>
    </row>
    <row r="68" spans="2:23" customFormat="1" ht="236.45" customHeight="1" x14ac:dyDescent="0.25">
      <c r="B68" s="598"/>
      <c r="C68" s="390"/>
      <c r="D68" s="392"/>
      <c r="E68" s="352" t="s">
        <v>461</v>
      </c>
      <c r="F68" s="352"/>
      <c r="G68" s="352"/>
      <c r="H68" s="352"/>
      <c r="I68" s="353" t="s">
        <v>841</v>
      </c>
      <c r="J68" s="353"/>
      <c r="K68" s="353"/>
      <c r="L68" s="353"/>
      <c r="M68" s="353"/>
      <c r="N68" s="353"/>
      <c r="O68" s="353"/>
      <c r="P68" s="353"/>
      <c r="Q68" s="353"/>
      <c r="R68" s="353"/>
      <c r="S68" s="501">
        <v>1</v>
      </c>
      <c r="T68" s="548"/>
    </row>
    <row r="69" spans="2:23" customFormat="1" ht="67.5" customHeight="1" x14ac:dyDescent="0.25">
      <c r="B69" s="598"/>
      <c r="C69" s="390"/>
      <c r="D69" s="392"/>
      <c r="E69" s="352" t="s">
        <v>462</v>
      </c>
      <c r="F69" s="352"/>
      <c r="G69" s="352"/>
      <c r="H69" s="352"/>
      <c r="I69" s="353" t="s">
        <v>510</v>
      </c>
      <c r="J69" s="353"/>
      <c r="K69" s="353"/>
      <c r="L69" s="353"/>
      <c r="M69" s="353"/>
      <c r="N69" s="353"/>
      <c r="O69" s="353"/>
      <c r="P69" s="353"/>
      <c r="Q69" s="353"/>
      <c r="R69" s="353"/>
      <c r="S69" s="501">
        <v>1</v>
      </c>
      <c r="T69" s="548"/>
    </row>
    <row r="70" spans="2:23" customFormat="1" ht="62.45" customHeight="1" x14ac:dyDescent="0.25">
      <c r="B70" s="598"/>
      <c r="C70" s="390"/>
      <c r="D70" s="392"/>
      <c r="E70" s="352" t="s">
        <v>463</v>
      </c>
      <c r="F70" s="352"/>
      <c r="G70" s="352"/>
      <c r="H70" s="352"/>
      <c r="I70" s="353" t="s">
        <v>827</v>
      </c>
      <c r="J70" s="353"/>
      <c r="K70" s="353"/>
      <c r="L70" s="353"/>
      <c r="M70" s="353"/>
      <c r="N70" s="353"/>
      <c r="O70" s="353"/>
      <c r="P70" s="353"/>
      <c r="Q70" s="353"/>
      <c r="R70" s="353"/>
      <c r="S70" s="501">
        <v>1</v>
      </c>
      <c r="T70" s="548"/>
    </row>
    <row r="71" spans="2:23" customFormat="1" ht="112.9" customHeight="1" x14ac:dyDescent="0.25">
      <c r="B71" s="598"/>
      <c r="C71" s="390"/>
      <c r="D71" s="392"/>
      <c r="E71" s="352" t="s">
        <v>464</v>
      </c>
      <c r="F71" s="352"/>
      <c r="G71" s="352"/>
      <c r="H71" s="352"/>
      <c r="I71" s="353" t="s">
        <v>842</v>
      </c>
      <c r="J71" s="353"/>
      <c r="K71" s="353"/>
      <c r="L71" s="353"/>
      <c r="M71" s="353"/>
      <c r="N71" s="353"/>
      <c r="O71" s="353"/>
      <c r="P71" s="353"/>
      <c r="Q71" s="353"/>
      <c r="R71" s="353"/>
      <c r="S71" s="501">
        <v>1</v>
      </c>
      <c r="T71" s="548"/>
    </row>
    <row r="72" spans="2:23" customFormat="1" ht="39.6" customHeight="1" x14ac:dyDescent="0.25">
      <c r="B72" s="598"/>
      <c r="C72" s="390"/>
      <c r="D72" s="392"/>
      <c r="E72" s="352" t="s">
        <v>465</v>
      </c>
      <c r="F72" s="352"/>
      <c r="G72" s="352"/>
      <c r="H72" s="352"/>
      <c r="I72" s="353" t="s">
        <v>431</v>
      </c>
      <c r="J72" s="353"/>
      <c r="K72" s="353"/>
      <c r="L72" s="353"/>
      <c r="M72" s="353"/>
      <c r="N72" s="353"/>
      <c r="O72" s="353"/>
      <c r="P72" s="353"/>
      <c r="Q72" s="353"/>
      <c r="R72" s="353"/>
      <c r="S72" s="501">
        <v>1</v>
      </c>
      <c r="T72" s="548"/>
    </row>
    <row r="73" spans="2:23" customFormat="1" ht="58.15" customHeight="1" x14ac:dyDescent="0.25">
      <c r="B73" s="598"/>
      <c r="C73" s="390"/>
      <c r="D73" s="392"/>
      <c r="E73" s="352" t="s">
        <v>466</v>
      </c>
      <c r="F73" s="352"/>
      <c r="G73" s="352"/>
      <c r="H73" s="352"/>
      <c r="I73" s="353" t="s">
        <v>843</v>
      </c>
      <c r="J73" s="353"/>
      <c r="K73" s="353"/>
      <c r="L73" s="353"/>
      <c r="M73" s="353"/>
      <c r="N73" s="353"/>
      <c r="O73" s="353"/>
      <c r="P73" s="353"/>
      <c r="Q73" s="353"/>
      <c r="R73" s="353"/>
      <c r="S73" s="501">
        <v>1</v>
      </c>
      <c r="T73" s="548"/>
    </row>
    <row r="74" spans="2:23" customFormat="1" ht="69.599999999999994" customHeight="1" x14ac:dyDescent="0.25">
      <c r="B74" s="598"/>
      <c r="C74" s="390"/>
      <c r="D74" s="392"/>
      <c r="E74" s="352" t="s">
        <v>467</v>
      </c>
      <c r="F74" s="352"/>
      <c r="G74" s="352"/>
      <c r="H74" s="352"/>
      <c r="I74" s="353" t="s">
        <v>844</v>
      </c>
      <c r="J74" s="353"/>
      <c r="K74" s="353"/>
      <c r="L74" s="353"/>
      <c r="M74" s="353"/>
      <c r="N74" s="353"/>
      <c r="O74" s="353"/>
      <c r="P74" s="353"/>
      <c r="Q74" s="353"/>
      <c r="R74" s="353"/>
      <c r="S74" s="501">
        <v>1</v>
      </c>
      <c r="T74" s="502"/>
    </row>
    <row r="75" spans="2:23" customFormat="1" ht="50.25" customHeight="1" x14ac:dyDescent="0.25">
      <c r="B75" s="598"/>
      <c r="C75" s="390"/>
      <c r="D75" s="392"/>
      <c r="E75" s="352" t="s">
        <v>468</v>
      </c>
      <c r="F75" s="352"/>
      <c r="G75" s="352"/>
      <c r="H75" s="352"/>
      <c r="I75" s="353" t="s">
        <v>828</v>
      </c>
      <c r="J75" s="353"/>
      <c r="K75" s="353"/>
      <c r="L75" s="353"/>
      <c r="M75" s="353"/>
      <c r="N75" s="353"/>
      <c r="O75" s="353"/>
      <c r="P75" s="353"/>
      <c r="Q75" s="353"/>
      <c r="R75" s="353"/>
      <c r="S75" s="501">
        <v>1</v>
      </c>
      <c r="T75" s="502"/>
    </row>
    <row r="76" spans="2:23" customFormat="1" ht="55.15" customHeight="1" thickBot="1" x14ac:dyDescent="0.3">
      <c r="B76" s="599"/>
      <c r="C76" s="393"/>
      <c r="D76" s="395"/>
      <c r="E76" s="596" t="s">
        <v>469</v>
      </c>
      <c r="F76" s="596"/>
      <c r="G76" s="596"/>
      <c r="H76" s="596"/>
      <c r="I76" s="514" t="s">
        <v>839</v>
      </c>
      <c r="J76" s="514"/>
      <c r="K76" s="514"/>
      <c r="L76" s="514"/>
      <c r="M76" s="514"/>
      <c r="N76" s="514"/>
      <c r="O76" s="514"/>
      <c r="P76" s="514"/>
      <c r="Q76" s="514"/>
      <c r="R76" s="514"/>
      <c r="S76" s="515">
        <v>1</v>
      </c>
      <c r="T76" s="516"/>
    </row>
    <row r="77" spans="2:23" customFormat="1" ht="75.599999999999994" customHeight="1" x14ac:dyDescent="0.25">
      <c r="B77" s="593" t="s">
        <v>845</v>
      </c>
      <c r="C77" s="387" t="s">
        <v>366</v>
      </c>
      <c r="D77" s="389"/>
      <c r="E77" s="354" t="s">
        <v>846</v>
      </c>
      <c r="F77" s="354"/>
      <c r="G77" s="354"/>
      <c r="H77" s="354"/>
      <c r="I77" s="355" t="s">
        <v>367</v>
      </c>
      <c r="J77" s="355"/>
      <c r="K77" s="355"/>
      <c r="L77" s="355"/>
      <c r="M77" s="355"/>
      <c r="N77" s="355"/>
      <c r="O77" s="355"/>
      <c r="P77" s="355"/>
      <c r="Q77" s="355"/>
      <c r="R77" s="355"/>
      <c r="S77" s="591">
        <v>1</v>
      </c>
      <c r="T77" s="622"/>
    </row>
    <row r="78" spans="2:23" customFormat="1" ht="225" customHeight="1" x14ac:dyDescent="0.25">
      <c r="B78" s="594"/>
      <c r="C78" s="390"/>
      <c r="D78" s="392"/>
      <c r="E78" s="352" t="s">
        <v>847</v>
      </c>
      <c r="F78" s="352"/>
      <c r="G78" s="352"/>
      <c r="H78" s="352"/>
      <c r="I78" s="621" t="s">
        <v>848</v>
      </c>
      <c r="J78" s="621"/>
      <c r="K78" s="621"/>
      <c r="L78" s="621"/>
      <c r="M78" s="621"/>
      <c r="N78" s="621"/>
      <c r="O78" s="621"/>
      <c r="P78" s="621"/>
      <c r="Q78" s="621"/>
      <c r="R78" s="621"/>
      <c r="S78" s="501">
        <v>1</v>
      </c>
      <c r="T78" s="548"/>
    </row>
    <row r="79" spans="2:23" customFormat="1" ht="27" customHeight="1" x14ac:dyDescent="0.25">
      <c r="B79" s="256"/>
      <c r="C79" s="356"/>
      <c r="D79" s="356"/>
      <c r="E79" s="356"/>
      <c r="F79" s="356"/>
      <c r="G79" s="356"/>
      <c r="H79" s="356"/>
      <c r="I79" s="356"/>
      <c r="J79" s="356"/>
      <c r="K79" s="356"/>
      <c r="L79" s="356"/>
      <c r="M79" s="356"/>
      <c r="N79" s="356"/>
      <c r="O79" s="356"/>
      <c r="P79" s="356"/>
      <c r="Q79" s="356"/>
      <c r="R79" s="356"/>
      <c r="S79" s="356"/>
      <c r="T79" s="257"/>
    </row>
    <row r="80" spans="2:23" customFormat="1" ht="27.75" customHeight="1" x14ac:dyDescent="0.25">
      <c r="B80" s="618" t="s">
        <v>128</v>
      </c>
      <c r="C80" s="619"/>
      <c r="D80" s="619"/>
      <c r="E80" s="619"/>
      <c r="F80" s="619"/>
      <c r="G80" s="619"/>
      <c r="H80" s="619"/>
      <c r="I80" s="619"/>
      <c r="J80" s="619"/>
      <c r="K80" s="619"/>
      <c r="L80" s="619"/>
      <c r="M80" s="619"/>
      <c r="N80" s="619"/>
      <c r="O80" s="619"/>
      <c r="P80" s="619"/>
      <c r="Q80" s="619"/>
      <c r="R80" s="619"/>
      <c r="S80" s="619"/>
      <c r="T80" s="620"/>
    </row>
    <row r="81" spans="2:20" customFormat="1" ht="27.75" customHeight="1" thickBot="1" x14ac:dyDescent="0.3">
      <c r="B81" s="104" t="s">
        <v>30</v>
      </c>
      <c r="C81" s="618" t="s">
        <v>129</v>
      </c>
      <c r="D81" s="620"/>
      <c r="E81" s="618" t="s">
        <v>470</v>
      </c>
      <c r="F81" s="619"/>
      <c r="G81" s="619"/>
      <c r="H81" s="619"/>
      <c r="I81" s="620"/>
      <c r="J81" s="618" t="s">
        <v>31</v>
      </c>
      <c r="K81" s="619"/>
      <c r="L81" s="619"/>
      <c r="M81" s="619"/>
      <c r="N81" s="619"/>
      <c r="O81" s="619"/>
      <c r="P81" s="619"/>
      <c r="Q81" s="619"/>
      <c r="R81" s="620"/>
      <c r="S81" s="618" t="s">
        <v>32</v>
      </c>
      <c r="T81" s="620"/>
    </row>
    <row r="82" spans="2:20" customFormat="1" ht="48" customHeight="1" x14ac:dyDescent="0.25">
      <c r="B82" s="593" t="s">
        <v>36</v>
      </c>
      <c r="C82" s="387" t="s">
        <v>37</v>
      </c>
      <c r="D82" s="389"/>
      <c r="E82" s="607" t="s">
        <v>471</v>
      </c>
      <c r="F82" s="607"/>
      <c r="G82" s="607"/>
      <c r="H82" s="607"/>
      <c r="I82" s="607"/>
      <c r="J82" s="608" t="s">
        <v>849</v>
      </c>
      <c r="K82" s="608"/>
      <c r="L82" s="608"/>
      <c r="M82" s="608"/>
      <c r="N82" s="608"/>
      <c r="O82" s="608"/>
      <c r="P82" s="608"/>
      <c r="Q82" s="608"/>
      <c r="R82" s="608"/>
      <c r="S82" s="591">
        <v>1</v>
      </c>
      <c r="T82" s="592"/>
    </row>
    <row r="83" spans="2:20" customFormat="1" ht="37.9" customHeight="1" x14ac:dyDescent="0.25">
      <c r="B83" s="594"/>
      <c r="C83" s="390"/>
      <c r="D83" s="392"/>
      <c r="E83" s="503" t="s">
        <v>472</v>
      </c>
      <c r="F83" s="503"/>
      <c r="G83" s="503"/>
      <c r="H83" s="503"/>
      <c r="I83" s="503"/>
      <c r="J83" s="601" t="s">
        <v>850</v>
      </c>
      <c r="K83" s="601"/>
      <c r="L83" s="601"/>
      <c r="M83" s="601"/>
      <c r="N83" s="601"/>
      <c r="O83" s="601"/>
      <c r="P83" s="601"/>
      <c r="Q83" s="601"/>
      <c r="R83" s="601"/>
      <c r="S83" s="501">
        <v>1</v>
      </c>
      <c r="T83" s="502"/>
    </row>
    <row r="84" spans="2:20" customFormat="1" ht="134.44999999999999" customHeight="1" x14ac:dyDescent="0.25">
      <c r="B84" s="594"/>
      <c r="C84" s="390"/>
      <c r="D84" s="392"/>
      <c r="E84" s="503" t="s">
        <v>473</v>
      </c>
      <c r="F84" s="503"/>
      <c r="G84" s="503"/>
      <c r="H84" s="503"/>
      <c r="I84" s="503"/>
      <c r="J84" s="601" t="s">
        <v>384</v>
      </c>
      <c r="K84" s="601"/>
      <c r="L84" s="601"/>
      <c r="M84" s="601"/>
      <c r="N84" s="601"/>
      <c r="O84" s="601"/>
      <c r="P84" s="601"/>
      <c r="Q84" s="601"/>
      <c r="R84" s="601"/>
      <c r="S84" s="501">
        <v>1</v>
      </c>
      <c r="T84" s="502"/>
    </row>
    <row r="85" spans="2:20" customFormat="1" ht="56.25" customHeight="1" x14ac:dyDescent="0.25">
      <c r="B85" s="594"/>
      <c r="C85" s="390"/>
      <c r="D85" s="392"/>
      <c r="E85" s="503" t="s">
        <v>474</v>
      </c>
      <c r="F85" s="503"/>
      <c r="G85" s="503"/>
      <c r="H85" s="503"/>
      <c r="I85" s="503"/>
      <c r="J85" s="601" t="s">
        <v>851</v>
      </c>
      <c r="K85" s="601"/>
      <c r="L85" s="601"/>
      <c r="M85" s="601"/>
      <c r="N85" s="601"/>
      <c r="O85" s="601"/>
      <c r="P85" s="601"/>
      <c r="Q85" s="601"/>
      <c r="R85" s="601"/>
      <c r="S85" s="501">
        <v>1</v>
      </c>
      <c r="T85" s="502"/>
    </row>
    <row r="86" spans="2:20" customFormat="1" ht="47.45" customHeight="1" x14ac:dyDescent="0.25">
      <c r="B86" s="594"/>
      <c r="C86" s="390"/>
      <c r="D86" s="392"/>
      <c r="E86" s="503" t="s">
        <v>475</v>
      </c>
      <c r="F86" s="503"/>
      <c r="G86" s="503"/>
      <c r="H86" s="503"/>
      <c r="I86" s="503"/>
      <c r="J86" s="601" t="s">
        <v>130</v>
      </c>
      <c r="K86" s="601"/>
      <c r="L86" s="601"/>
      <c r="M86" s="601"/>
      <c r="N86" s="601"/>
      <c r="O86" s="601"/>
      <c r="P86" s="601"/>
      <c r="Q86" s="601"/>
      <c r="R86" s="601"/>
      <c r="S86" s="501">
        <v>1</v>
      </c>
      <c r="T86" s="502"/>
    </row>
    <row r="87" spans="2:20" customFormat="1" ht="111" customHeight="1" x14ac:dyDescent="0.25">
      <c r="B87" s="594"/>
      <c r="C87" s="390"/>
      <c r="D87" s="392"/>
      <c r="E87" s="352" t="s">
        <v>477</v>
      </c>
      <c r="F87" s="352"/>
      <c r="G87" s="352"/>
      <c r="H87" s="352"/>
      <c r="I87" s="352"/>
      <c r="J87" s="353" t="s">
        <v>853</v>
      </c>
      <c r="K87" s="353"/>
      <c r="L87" s="353"/>
      <c r="M87" s="353"/>
      <c r="N87" s="353"/>
      <c r="O87" s="353"/>
      <c r="P87" s="353"/>
      <c r="Q87" s="353"/>
      <c r="R87" s="353"/>
      <c r="S87" s="501">
        <v>1</v>
      </c>
      <c r="T87" s="502"/>
    </row>
    <row r="88" spans="2:20" customFormat="1" ht="44.45" customHeight="1" x14ac:dyDescent="0.25">
      <c r="B88" s="594"/>
      <c r="C88" s="390"/>
      <c r="D88" s="392"/>
      <c r="E88" s="503" t="s">
        <v>476</v>
      </c>
      <c r="F88" s="503"/>
      <c r="G88" s="503"/>
      <c r="H88" s="503"/>
      <c r="I88" s="503"/>
      <c r="J88" s="601" t="s">
        <v>852</v>
      </c>
      <c r="K88" s="601"/>
      <c r="L88" s="601"/>
      <c r="M88" s="601"/>
      <c r="N88" s="601"/>
      <c r="O88" s="601"/>
      <c r="P88" s="601"/>
      <c r="Q88" s="601"/>
      <c r="R88" s="601"/>
      <c r="S88" s="501">
        <v>1</v>
      </c>
      <c r="T88" s="502"/>
    </row>
    <row r="89" spans="2:20" customFormat="1" ht="139.5" customHeight="1" thickBot="1" x14ac:dyDescent="0.3">
      <c r="B89" s="595"/>
      <c r="C89" s="393"/>
      <c r="D89" s="395"/>
      <c r="E89" s="625" t="s">
        <v>478</v>
      </c>
      <c r="F89" s="625"/>
      <c r="G89" s="625"/>
      <c r="H89" s="625"/>
      <c r="I89" s="625"/>
      <c r="J89" s="626" t="s">
        <v>854</v>
      </c>
      <c r="K89" s="626"/>
      <c r="L89" s="626"/>
      <c r="M89" s="626"/>
      <c r="N89" s="626"/>
      <c r="O89" s="626"/>
      <c r="P89" s="626"/>
      <c r="Q89" s="626"/>
      <c r="R89" s="626"/>
      <c r="S89" s="604">
        <v>1</v>
      </c>
      <c r="T89" s="605"/>
    </row>
    <row r="90" spans="2:20" customFormat="1" ht="129.6" customHeight="1" x14ac:dyDescent="0.25">
      <c r="B90" s="597" t="s">
        <v>38</v>
      </c>
      <c r="C90" s="387" t="s">
        <v>39</v>
      </c>
      <c r="D90" s="389"/>
      <c r="E90" s="607" t="s">
        <v>479</v>
      </c>
      <c r="F90" s="607"/>
      <c r="G90" s="607"/>
      <c r="H90" s="607"/>
      <c r="I90" s="607"/>
      <c r="J90" s="608" t="s">
        <v>855</v>
      </c>
      <c r="K90" s="608"/>
      <c r="L90" s="608"/>
      <c r="M90" s="608"/>
      <c r="N90" s="608"/>
      <c r="O90" s="608"/>
      <c r="P90" s="608"/>
      <c r="Q90" s="608"/>
      <c r="R90" s="608"/>
      <c r="S90" s="591">
        <v>1</v>
      </c>
      <c r="T90" s="592"/>
    </row>
    <row r="91" spans="2:20" customFormat="1" ht="50.45" customHeight="1" x14ac:dyDescent="0.25">
      <c r="B91" s="598"/>
      <c r="C91" s="390"/>
      <c r="D91" s="392"/>
      <c r="E91" s="503" t="s">
        <v>480</v>
      </c>
      <c r="F91" s="503"/>
      <c r="G91" s="503"/>
      <c r="H91" s="503"/>
      <c r="I91" s="503"/>
      <c r="J91" s="601" t="s">
        <v>856</v>
      </c>
      <c r="K91" s="601"/>
      <c r="L91" s="601"/>
      <c r="M91" s="601"/>
      <c r="N91" s="601"/>
      <c r="O91" s="601"/>
      <c r="P91" s="601"/>
      <c r="Q91" s="601"/>
      <c r="R91" s="601"/>
      <c r="S91" s="501">
        <v>1</v>
      </c>
      <c r="T91" s="502"/>
    </row>
    <row r="92" spans="2:20" customFormat="1" ht="30" customHeight="1" thickBot="1" x14ac:dyDescent="0.3">
      <c r="B92" s="599"/>
      <c r="C92" s="393"/>
      <c r="D92" s="395"/>
      <c r="E92" s="623" t="s">
        <v>474</v>
      </c>
      <c r="F92" s="623"/>
      <c r="G92" s="623"/>
      <c r="H92" s="623"/>
      <c r="I92" s="623"/>
      <c r="J92" s="624" t="s">
        <v>113</v>
      </c>
      <c r="K92" s="624"/>
      <c r="L92" s="624"/>
      <c r="M92" s="624"/>
      <c r="N92" s="624"/>
      <c r="O92" s="624"/>
      <c r="P92" s="624"/>
      <c r="Q92" s="624"/>
      <c r="R92" s="624"/>
      <c r="S92" s="604">
        <v>1</v>
      </c>
      <c r="T92" s="605"/>
    </row>
    <row r="93" spans="2:20" customFormat="1" ht="131.44999999999999" customHeight="1" x14ac:dyDescent="0.25">
      <c r="B93" s="593" t="s">
        <v>40</v>
      </c>
      <c r="C93" s="387" t="s">
        <v>41</v>
      </c>
      <c r="D93" s="389"/>
      <c r="E93" s="607" t="s">
        <v>479</v>
      </c>
      <c r="F93" s="607"/>
      <c r="G93" s="607"/>
      <c r="H93" s="607"/>
      <c r="I93" s="607"/>
      <c r="J93" s="608" t="s">
        <v>862</v>
      </c>
      <c r="K93" s="608"/>
      <c r="L93" s="608"/>
      <c r="M93" s="608"/>
      <c r="N93" s="608"/>
      <c r="O93" s="608"/>
      <c r="P93" s="608"/>
      <c r="Q93" s="608"/>
      <c r="R93" s="608"/>
      <c r="S93" s="591">
        <v>1</v>
      </c>
      <c r="T93" s="592"/>
    </row>
    <row r="94" spans="2:20" customFormat="1" ht="27.75" customHeight="1" x14ac:dyDescent="0.25">
      <c r="B94" s="594"/>
      <c r="C94" s="390"/>
      <c r="D94" s="392"/>
      <c r="E94" s="503" t="s">
        <v>472</v>
      </c>
      <c r="F94" s="503"/>
      <c r="G94" s="503"/>
      <c r="H94" s="503"/>
      <c r="I94" s="503"/>
      <c r="J94" s="601" t="s">
        <v>391</v>
      </c>
      <c r="K94" s="601"/>
      <c r="L94" s="601"/>
      <c r="M94" s="601"/>
      <c r="N94" s="601"/>
      <c r="O94" s="601"/>
      <c r="P94" s="601"/>
      <c r="Q94" s="601"/>
      <c r="R94" s="601"/>
      <c r="S94" s="501">
        <v>1</v>
      </c>
      <c r="T94" s="502"/>
    </row>
    <row r="95" spans="2:20" customFormat="1" ht="213.6" customHeight="1" x14ac:dyDescent="0.25">
      <c r="B95" s="594"/>
      <c r="C95" s="390"/>
      <c r="D95" s="392"/>
      <c r="E95" s="503" t="s">
        <v>481</v>
      </c>
      <c r="F95" s="503"/>
      <c r="G95" s="503"/>
      <c r="H95" s="503"/>
      <c r="I95" s="503"/>
      <c r="J95" s="601" t="s">
        <v>857</v>
      </c>
      <c r="K95" s="601"/>
      <c r="L95" s="601"/>
      <c r="M95" s="601"/>
      <c r="N95" s="601"/>
      <c r="O95" s="601"/>
      <c r="P95" s="601"/>
      <c r="Q95" s="601"/>
      <c r="R95" s="601"/>
      <c r="S95" s="501">
        <v>1</v>
      </c>
      <c r="T95" s="502"/>
    </row>
    <row r="96" spans="2:20" customFormat="1" ht="35.450000000000003" customHeight="1" x14ac:dyDescent="0.25">
      <c r="B96" s="594"/>
      <c r="C96" s="390"/>
      <c r="D96" s="392"/>
      <c r="E96" s="503" t="s">
        <v>482</v>
      </c>
      <c r="F96" s="503"/>
      <c r="G96" s="503"/>
      <c r="H96" s="503"/>
      <c r="I96" s="503"/>
      <c r="J96" s="601" t="s">
        <v>403</v>
      </c>
      <c r="K96" s="601"/>
      <c r="L96" s="601"/>
      <c r="M96" s="601"/>
      <c r="N96" s="601"/>
      <c r="O96" s="601"/>
      <c r="P96" s="601"/>
      <c r="Q96" s="601"/>
      <c r="R96" s="601"/>
      <c r="S96" s="501">
        <v>1</v>
      </c>
      <c r="T96" s="502"/>
    </row>
    <row r="97" spans="2:20" customFormat="1" ht="36.6" customHeight="1" x14ac:dyDescent="0.25">
      <c r="B97" s="594"/>
      <c r="C97" s="390"/>
      <c r="D97" s="392"/>
      <c r="E97" s="503" t="s">
        <v>474</v>
      </c>
      <c r="F97" s="503"/>
      <c r="G97" s="503"/>
      <c r="H97" s="503"/>
      <c r="I97" s="503"/>
      <c r="J97" s="601" t="s">
        <v>858</v>
      </c>
      <c r="K97" s="601"/>
      <c r="L97" s="601"/>
      <c r="M97" s="601"/>
      <c r="N97" s="601"/>
      <c r="O97" s="601"/>
      <c r="P97" s="601"/>
      <c r="Q97" s="601"/>
      <c r="R97" s="601"/>
      <c r="S97" s="501">
        <v>1</v>
      </c>
      <c r="T97" s="502"/>
    </row>
    <row r="98" spans="2:20" customFormat="1" ht="46.15" customHeight="1" x14ac:dyDescent="0.25">
      <c r="B98" s="594"/>
      <c r="C98" s="390"/>
      <c r="D98" s="392"/>
      <c r="E98" s="503" t="s">
        <v>475</v>
      </c>
      <c r="F98" s="503"/>
      <c r="G98" s="503"/>
      <c r="H98" s="503"/>
      <c r="I98" s="503"/>
      <c r="J98" s="601" t="s">
        <v>859</v>
      </c>
      <c r="K98" s="601"/>
      <c r="L98" s="601"/>
      <c r="M98" s="601"/>
      <c r="N98" s="601"/>
      <c r="O98" s="601"/>
      <c r="P98" s="601"/>
      <c r="Q98" s="601"/>
      <c r="R98" s="601"/>
      <c r="S98" s="501">
        <v>1</v>
      </c>
      <c r="T98" s="502"/>
    </row>
    <row r="99" spans="2:20" customFormat="1" ht="52.9" customHeight="1" x14ac:dyDescent="0.25">
      <c r="B99" s="594"/>
      <c r="C99" s="390"/>
      <c r="D99" s="392"/>
      <c r="E99" s="503" t="s">
        <v>476</v>
      </c>
      <c r="F99" s="503"/>
      <c r="G99" s="503"/>
      <c r="H99" s="503"/>
      <c r="I99" s="503"/>
      <c r="J99" s="601" t="s">
        <v>860</v>
      </c>
      <c r="K99" s="601"/>
      <c r="L99" s="601"/>
      <c r="M99" s="601"/>
      <c r="N99" s="601"/>
      <c r="O99" s="601"/>
      <c r="P99" s="601"/>
      <c r="Q99" s="601"/>
      <c r="R99" s="601"/>
      <c r="S99" s="501">
        <v>1</v>
      </c>
      <c r="T99" s="502"/>
    </row>
    <row r="100" spans="2:20" customFormat="1" ht="36" customHeight="1" x14ac:dyDescent="0.25">
      <c r="B100" s="594"/>
      <c r="C100" s="390"/>
      <c r="D100" s="392"/>
      <c r="E100" s="603" t="s">
        <v>483</v>
      </c>
      <c r="F100" s="603"/>
      <c r="G100" s="603"/>
      <c r="H100" s="603"/>
      <c r="I100" s="603"/>
      <c r="J100" s="600" t="s">
        <v>861</v>
      </c>
      <c r="K100" s="600"/>
      <c r="L100" s="600"/>
      <c r="M100" s="600"/>
      <c r="N100" s="600"/>
      <c r="O100" s="600"/>
      <c r="P100" s="600"/>
      <c r="Q100" s="600"/>
      <c r="R100" s="600"/>
      <c r="S100" s="515">
        <v>1</v>
      </c>
      <c r="T100" s="516"/>
    </row>
    <row r="101" spans="2:20" s="125" customFormat="1" ht="115.15" customHeight="1" x14ac:dyDescent="0.25">
      <c r="B101" s="200" t="s">
        <v>863</v>
      </c>
      <c r="C101" s="352" t="s">
        <v>864</v>
      </c>
      <c r="D101" s="352"/>
      <c r="E101" s="503" t="s">
        <v>865</v>
      </c>
      <c r="F101" s="503"/>
      <c r="G101" s="503"/>
      <c r="H101" s="503"/>
      <c r="I101" s="503"/>
      <c r="J101" s="353" t="s">
        <v>868</v>
      </c>
      <c r="K101" s="353"/>
      <c r="L101" s="353"/>
      <c r="M101" s="353"/>
      <c r="N101" s="353"/>
      <c r="O101" s="353"/>
      <c r="P101" s="353"/>
      <c r="Q101" s="353"/>
      <c r="R101" s="353"/>
      <c r="S101" s="606">
        <v>1</v>
      </c>
      <c r="T101" s="606"/>
    </row>
    <row r="102" spans="2:20" s="125" customFormat="1" ht="134.44999999999999" customHeight="1" x14ac:dyDescent="0.25">
      <c r="B102" s="200" t="s">
        <v>863</v>
      </c>
      <c r="C102" s="352" t="s">
        <v>866</v>
      </c>
      <c r="D102" s="352"/>
      <c r="E102" s="503" t="s">
        <v>484</v>
      </c>
      <c r="F102" s="503"/>
      <c r="G102" s="503"/>
      <c r="H102" s="503"/>
      <c r="I102" s="503"/>
      <c r="J102" s="601" t="s">
        <v>867</v>
      </c>
      <c r="K102" s="601"/>
      <c r="L102" s="601"/>
      <c r="M102" s="601"/>
      <c r="N102" s="601"/>
      <c r="O102" s="601"/>
      <c r="P102" s="601"/>
      <c r="Q102" s="601"/>
      <c r="R102" s="601"/>
      <c r="S102" s="501">
        <v>1</v>
      </c>
      <c r="T102" s="602"/>
    </row>
    <row r="103" spans="2:20" ht="17.25" customHeight="1" x14ac:dyDescent="0.2">
      <c r="B103" s="584"/>
      <c r="C103" s="585"/>
      <c r="D103" s="585"/>
      <c r="E103" s="586"/>
      <c r="F103" s="586"/>
      <c r="G103" s="586"/>
      <c r="H103" s="586"/>
      <c r="I103" s="586"/>
      <c r="J103" s="586"/>
      <c r="K103" s="586"/>
      <c r="L103" s="586"/>
      <c r="M103" s="586"/>
      <c r="N103" s="586"/>
      <c r="O103" s="586"/>
      <c r="P103" s="586"/>
      <c r="Q103" s="586"/>
      <c r="R103" s="586"/>
      <c r="S103" s="586"/>
      <c r="T103" s="587"/>
    </row>
    <row r="104" spans="2:20" ht="28.5" customHeight="1" x14ac:dyDescent="0.2">
      <c r="B104" s="264" t="s">
        <v>30</v>
      </c>
      <c r="C104" s="265"/>
      <c r="D104" s="266" t="s">
        <v>739</v>
      </c>
      <c r="E104" s="267"/>
      <c r="F104" s="267"/>
      <c r="G104" s="267"/>
      <c r="H104" s="267"/>
      <c r="I104" s="267"/>
      <c r="J104" s="268"/>
      <c r="K104" s="266" t="s">
        <v>364</v>
      </c>
      <c r="L104" s="267"/>
      <c r="M104" s="267"/>
      <c r="N104" s="267"/>
      <c r="O104" s="267"/>
      <c r="P104" s="267"/>
      <c r="Q104" s="267"/>
      <c r="R104" s="268"/>
      <c r="S104" s="237" t="s">
        <v>4</v>
      </c>
      <c r="T104" s="238"/>
    </row>
    <row r="105" spans="2:20" ht="55.9" customHeight="1" x14ac:dyDescent="0.2">
      <c r="B105" s="239" t="s">
        <v>1067</v>
      </c>
      <c r="C105" s="240"/>
      <c r="D105" s="245" t="s">
        <v>1068</v>
      </c>
      <c r="E105" s="245"/>
      <c r="F105" s="245"/>
      <c r="G105" s="245"/>
      <c r="H105" s="245"/>
      <c r="I105" s="245"/>
      <c r="J105" s="245"/>
      <c r="K105" s="244" t="s">
        <v>601</v>
      </c>
      <c r="L105" s="244"/>
      <c r="M105" s="244"/>
      <c r="N105" s="244"/>
      <c r="O105" s="244"/>
      <c r="P105" s="244"/>
      <c r="Q105" s="244"/>
      <c r="R105" s="244"/>
      <c r="S105" s="239" t="s">
        <v>1069</v>
      </c>
      <c r="T105" s="239"/>
    </row>
    <row r="106" spans="2:20" ht="201" customHeight="1" x14ac:dyDescent="0.2">
      <c r="B106" s="246" t="s">
        <v>1070</v>
      </c>
      <c r="C106" s="246"/>
      <c r="D106" s="245" t="s">
        <v>1071</v>
      </c>
      <c r="E106" s="245"/>
      <c r="F106" s="245"/>
      <c r="G106" s="245"/>
      <c r="H106" s="245"/>
      <c r="I106" s="245"/>
      <c r="J106" s="245"/>
      <c r="K106" s="244" t="s">
        <v>601</v>
      </c>
      <c r="L106" s="244"/>
      <c r="M106" s="244"/>
      <c r="N106" s="244"/>
      <c r="O106" s="244"/>
      <c r="P106" s="244"/>
      <c r="Q106" s="244"/>
      <c r="R106" s="244"/>
      <c r="S106" s="239" t="s">
        <v>1069</v>
      </c>
      <c r="T106" s="239"/>
    </row>
    <row r="107" spans="2:20" ht="84.6" customHeight="1" x14ac:dyDescent="0.2">
      <c r="B107" s="246" t="s">
        <v>1070</v>
      </c>
      <c r="C107" s="246"/>
      <c r="D107" s="241" t="s">
        <v>1072</v>
      </c>
      <c r="E107" s="242"/>
      <c r="F107" s="242"/>
      <c r="G107" s="242"/>
      <c r="H107" s="242"/>
      <c r="I107" s="242"/>
      <c r="J107" s="243"/>
      <c r="K107" s="244" t="s">
        <v>601</v>
      </c>
      <c r="L107" s="244"/>
      <c r="M107" s="244"/>
      <c r="N107" s="244"/>
      <c r="O107" s="244"/>
      <c r="P107" s="244"/>
      <c r="Q107" s="244"/>
      <c r="R107" s="244"/>
      <c r="S107" s="239" t="s">
        <v>1069</v>
      </c>
      <c r="T107" s="239"/>
    </row>
    <row r="108" spans="2:20" ht="30.6" customHeight="1" x14ac:dyDescent="0.2">
      <c r="B108" s="239" t="s">
        <v>1067</v>
      </c>
      <c r="C108" s="240"/>
      <c r="D108" s="245" t="s">
        <v>1073</v>
      </c>
      <c r="E108" s="245"/>
      <c r="F108" s="245"/>
      <c r="G108" s="245"/>
      <c r="H108" s="245"/>
      <c r="I108" s="245"/>
      <c r="J108" s="245"/>
      <c r="K108" s="244" t="s">
        <v>601</v>
      </c>
      <c r="L108" s="244"/>
      <c r="M108" s="244"/>
      <c r="N108" s="244"/>
      <c r="O108" s="244"/>
      <c r="P108" s="244"/>
      <c r="Q108" s="244"/>
      <c r="R108" s="244"/>
      <c r="S108" s="239" t="s">
        <v>1074</v>
      </c>
      <c r="T108" s="239"/>
    </row>
    <row r="109" spans="2:20" ht="30.6" customHeight="1" x14ac:dyDescent="0.2">
      <c r="B109" s="239" t="s">
        <v>1067</v>
      </c>
      <c r="C109" s="240"/>
      <c r="D109" s="245" t="s">
        <v>1075</v>
      </c>
      <c r="E109" s="245"/>
      <c r="F109" s="245"/>
      <c r="G109" s="245"/>
      <c r="H109" s="245"/>
      <c r="I109" s="245"/>
      <c r="J109" s="245"/>
      <c r="K109" s="244" t="s">
        <v>601</v>
      </c>
      <c r="L109" s="244"/>
      <c r="M109" s="244"/>
      <c r="N109" s="244"/>
      <c r="O109" s="244"/>
      <c r="P109" s="244"/>
      <c r="Q109" s="244"/>
      <c r="R109" s="244"/>
      <c r="S109" s="239" t="s">
        <v>1076</v>
      </c>
      <c r="T109" s="239"/>
    </row>
    <row r="110" spans="2:20" ht="30" customHeight="1" x14ac:dyDescent="0.2">
      <c r="B110" s="239" t="s">
        <v>1077</v>
      </c>
      <c r="C110" s="240"/>
      <c r="D110" s="245" t="s">
        <v>1078</v>
      </c>
      <c r="E110" s="245"/>
      <c r="F110" s="245"/>
      <c r="G110" s="245"/>
      <c r="H110" s="245"/>
      <c r="I110" s="245"/>
      <c r="J110" s="245"/>
      <c r="K110" s="244" t="s">
        <v>601</v>
      </c>
      <c r="L110" s="244"/>
      <c r="M110" s="244"/>
      <c r="N110" s="244"/>
      <c r="O110" s="244"/>
      <c r="P110" s="244"/>
      <c r="Q110" s="244"/>
      <c r="R110" s="244"/>
      <c r="S110" s="239">
        <v>44036</v>
      </c>
      <c r="T110" s="239"/>
    </row>
    <row r="111" spans="2:20" ht="47.45" customHeight="1" x14ac:dyDescent="0.2">
      <c r="B111" s="239" t="s">
        <v>1067</v>
      </c>
      <c r="C111" s="240"/>
      <c r="D111" s="245" t="s">
        <v>1079</v>
      </c>
      <c r="E111" s="245"/>
      <c r="F111" s="245"/>
      <c r="G111" s="245"/>
      <c r="H111" s="245"/>
      <c r="I111" s="245"/>
      <c r="J111" s="245"/>
      <c r="K111" s="244" t="s">
        <v>601</v>
      </c>
      <c r="L111" s="244"/>
      <c r="M111" s="244"/>
      <c r="N111" s="244"/>
      <c r="O111" s="244"/>
      <c r="P111" s="244"/>
      <c r="Q111" s="244"/>
      <c r="R111" s="244"/>
      <c r="S111" s="239">
        <v>44039</v>
      </c>
      <c r="T111" s="239"/>
    </row>
    <row r="112" spans="2:20" ht="30.6" customHeight="1" x14ac:dyDescent="0.2">
      <c r="B112" s="246" t="s">
        <v>1067</v>
      </c>
      <c r="C112" s="246"/>
      <c r="D112" s="245" t="s">
        <v>1080</v>
      </c>
      <c r="E112" s="245"/>
      <c r="F112" s="245"/>
      <c r="G112" s="245"/>
      <c r="H112" s="245"/>
      <c r="I112" s="245"/>
      <c r="J112" s="245"/>
      <c r="K112" s="244" t="s">
        <v>601</v>
      </c>
      <c r="L112" s="244"/>
      <c r="M112" s="244"/>
      <c r="N112" s="244"/>
      <c r="O112" s="244"/>
      <c r="P112" s="244"/>
      <c r="Q112" s="244"/>
      <c r="R112" s="244"/>
      <c r="S112" s="239">
        <v>44039</v>
      </c>
      <c r="T112" s="239"/>
    </row>
    <row r="113" spans="1:20" ht="57.6" customHeight="1" x14ac:dyDescent="0.2">
      <c r="B113" s="239" t="s">
        <v>36</v>
      </c>
      <c r="C113" s="240"/>
      <c r="D113" s="245" t="s">
        <v>1081</v>
      </c>
      <c r="E113" s="245"/>
      <c r="F113" s="245"/>
      <c r="G113" s="245"/>
      <c r="H113" s="245"/>
      <c r="I113" s="245"/>
      <c r="J113" s="245"/>
      <c r="K113" s="244" t="s">
        <v>1082</v>
      </c>
      <c r="L113" s="244"/>
      <c r="M113" s="244"/>
      <c r="N113" s="244"/>
      <c r="O113" s="244"/>
      <c r="P113" s="244"/>
      <c r="Q113" s="244"/>
      <c r="R113" s="244"/>
      <c r="S113" s="239">
        <v>44040</v>
      </c>
      <c r="T113" s="239"/>
    </row>
    <row r="114" spans="1:20" ht="72.599999999999994" customHeight="1" x14ac:dyDescent="0.2">
      <c r="B114" s="246" t="s">
        <v>34</v>
      </c>
      <c r="C114" s="246"/>
      <c r="D114" s="245" t="s">
        <v>1083</v>
      </c>
      <c r="E114" s="245"/>
      <c r="F114" s="245"/>
      <c r="G114" s="245"/>
      <c r="H114" s="245"/>
      <c r="I114" s="245"/>
      <c r="J114" s="245"/>
      <c r="K114" s="244" t="s">
        <v>1084</v>
      </c>
      <c r="L114" s="244"/>
      <c r="M114" s="244"/>
      <c r="N114" s="244"/>
      <c r="O114" s="244"/>
      <c r="P114" s="244"/>
      <c r="Q114" s="244"/>
      <c r="R114" s="244"/>
      <c r="S114" s="239">
        <v>44040</v>
      </c>
      <c r="T114" s="239"/>
    </row>
    <row r="115" spans="1:20" ht="42.6" customHeight="1" x14ac:dyDescent="0.2">
      <c r="B115" s="246">
        <v>1</v>
      </c>
      <c r="C115" s="246"/>
      <c r="D115" s="245" t="s">
        <v>1085</v>
      </c>
      <c r="E115" s="245"/>
      <c r="F115" s="245"/>
      <c r="G115" s="245"/>
      <c r="H115" s="245"/>
      <c r="I115" s="245"/>
      <c r="J115" s="245"/>
      <c r="K115" s="244" t="s">
        <v>1086</v>
      </c>
      <c r="L115" s="244"/>
      <c r="M115" s="244"/>
      <c r="N115" s="244"/>
      <c r="O115" s="244"/>
      <c r="P115" s="244"/>
      <c r="Q115" s="244"/>
      <c r="R115" s="244"/>
      <c r="S115" s="239" t="s">
        <v>1087</v>
      </c>
      <c r="T115" s="239"/>
    </row>
    <row r="116" spans="1:20" ht="54.6" customHeight="1" x14ac:dyDescent="0.2">
      <c r="B116" s="246" t="s">
        <v>1070</v>
      </c>
      <c r="C116" s="246"/>
      <c r="D116" s="245" t="s">
        <v>1088</v>
      </c>
      <c r="E116" s="245"/>
      <c r="F116" s="245"/>
      <c r="G116" s="245"/>
      <c r="H116" s="245"/>
      <c r="I116" s="245"/>
      <c r="J116" s="245"/>
      <c r="K116" s="244" t="s">
        <v>601</v>
      </c>
      <c r="L116" s="244"/>
      <c r="M116" s="244"/>
      <c r="N116" s="244"/>
      <c r="O116" s="244"/>
      <c r="P116" s="244"/>
      <c r="Q116" s="244"/>
      <c r="R116" s="244"/>
      <c r="S116" s="239">
        <v>44041</v>
      </c>
      <c r="T116" s="239"/>
    </row>
    <row r="117" spans="1:20" ht="30.6" customHeight="1" x14ac:dyDescent="0.2">
      <c r="B117" s="239" t="s">
        <v>1089</v>
      </c>
      <c r="C117" s="240"/>
      <c r="D117" s="241" t="s">
        <v>1090</v>
      </c>
      <c r="E117" s="242"/>
      <c r="F117" s="242"/>
      <c r="G117" s="242"/>
      <c r="H117" s="242"/>
      <c r="I117" s="242"/>
      <c r="J117" s="243"/>
      <c r="K117" s="244" t="s">
        <v>601</v>
      </c>
      <c r="L117" s="244"/>
      <c r="M117" s="244"/>
      <c r="N117" s="244"/>
      <c r="O117" s="244"/>
      <c r="P117" s="244"/>
      <c r="Q117" s="244"/>
      <c r="R117" s="244"/>
      <c r="S117" s="239">
        <v>44041</v>
      </c>
      <c r="T117" s="239"/>
    </row>
    <row r="118" spans="1:20" ht="30.6" customHeight="1" x14ac:dyDescent="0.2">
      <c r="B118" s="180"/>
      <c r="C118" s="181"/>
      <c r="D118" s="182"/>
      <c r="E118" s="182"/>
      <c r="F118" s="182"/>
      <c r="G118" s="182"/>
      <c r="H118" s="182"/>
      <c r="I118" s="182"/>
      <c r="J118" s="182"/>
      <c r="K118" s="183"/>
      <c r="L118" s="183"/>
      <c r="M118" s="183"/>
      <c r="N118" s="183"/>
      <c r="O118" s="183"/>
      <c r="P118" s="183"/>
      <c r="Q118" s="183"/>
      <c r="R118" s="183"/>
      <c r="S118" s="184"/>
      <c r="T118" s="185"/>
    </row>
    <row r="119" spans="1:20" ht="25.9" customHeight="1" x14ac:dyDescent="0.2">
      <c r="A119" s="2"/>
      <c r="B119" s="247" t="s">
        <v>42</v>
      </c>
      <c r="C119" s="248"/>
      <c r="D119" s="248"/>
      <c r="E119" s="248"/>
      <c r="F119" s="248"/>
      <c r="G119" s="248"/>
      <c r="H119" s="248"/>
      <c r="I119" s="248"/>
      <c r="J119" s="248"/>
      <c r="K119" s="248"/>
      <c r="L119" s="248"/>
      <c r="M119" s="248"/>
      <c r="N119" s="248"/>
      <c r="O119" s="248"/>
      <c r="P119" s="248"/>
      <c r="Q119" s="248"/>
      <c r="R119" s="248"/>
      <c r="S119" s="248"/>
      <c r="T119" s="249"/>
    </row>
    <row r="120" spans="1:20" ht="24.6" customHeight="1" x14ac:dyDescent="0.2">
      <c r="A120" s="2"/>
      <c r="B120" s="237" t="s">
        <v>43</v>
      </c>
      <c r="C120" s="250"/>
      <c r="D120" s="250"/>
      <c r="E120" s="238"/>
      <c r="F120" s="129" t="s">
        <v>30</v>
      </c>
      <c r="G120" s="237" t="s">
        <v>44</v>
      </c>
      <c r="H120" s="250"/>
      <c r="I120" s="250"/>
      <c r="J120" s="250"/>
      <c r="K120" s="250"/>
      <c r="L120" s="250"/>
      <c r="M120" s="250"/>
      <c r="N120" s="250"/>
      <c r="O120" s="250"/>
      <c r="P120" s="250"/>
      <c r="Q120" s="250"/>
      <c r="R120" s="238"/>
      <c r="S120" s="237" t="s">
        <v>4</v>
      </c>
      <c r="T120" s="238"/>
    </row>
    <row r="121" spans="1:20" ht="37.9" customHeight="1" x14ac:dyDescent="0.2">
      <c r="A121" s="2"/>
      <c r="B121" s="263" t="s">
        <v>656</v>
      </c>
      <c r="C121" s="263"/>
      <c r="D121" s="263"/>
      <c r="E121" s="263"/>
      <c r="F121" s="201">
        <v>4</v>
      </c>
      <c r="G121" s="245" t="s">
        <v>936</v>
      </c>
      <c r="H121" s="245"/>
      <c r="I121" s="245"/>
      <c r="J121" s="245"/>
      <c r="K121" s="245"/>
      <c r="L121" s="245"/>
      <c r="M121" s="245"/>
      <c r="N121" s="245"/>
      <c r="O121" s="245"/>
      <c r="P121" s="245"/>
      <c r="Q121" s="245"/>
      <c r="R121" s="245"/>
      <c r="S121" s="239">
        <v>44041</v>
      </c>
      <c r="T121" s="239"/>
    </row>
    <row r="122" spans="1:20" ht="37.9" customHeight="1" x14ac:dyDescent="0.2">
      <c r="A122" s="2"/>
      <c r="B122" s="263" t="s">
        <v>737</v>
      </c>
      <c r="C122" s="263"/>
      <c r="D122" s="263"/>
      <c r="E122" s="263"/>
      <c r="F122" s="201" t="s">
        <v>34</v>
      </c>
      <c r="G122" s="245" t="s">
        <v>937</v>
      </c>
      <c r="H122" s="245"/>
      <c r="I122" s="245"/>
      <c r="J122" s="245"/>
      <c r="K122" s="245"/>
      <c r="L122" s="245"/>
      <c r="M122" s="245"/>
      <c r="N122" s="245"/>
      <c r="O122" s="245"/>
      <c r="P122" s="245"/>
      <c r="Q122" s="245"/>
      <c r="R122" s="245"/>
      <c r="S122" s="239">
        <v>44040</v>
      </c>
      <c r="T122" s="239"/>
    </row>
    <row r="123" spans="1:20" ht="37.9" customHeight="1" x14ac:dyDescent="0.2">
      <c r="A123" s="2"/>
      <c r="B123" s="263" t="s">
        <v>938</v>
      </c>
      <c r="C123" s="263"/>
      <c r="D123" s="263"/>
      <c r="E123" s="263"/>
      <c r="F123" s="201" t="s">
        <v>34</v>
      </c>
      <c r="G123" s="245" t="s">
        <v>939</v>
      </c>
      <c r="H123" s="245"/>
      <c r="I123" s="245"/>
      <c r="J123" s="245"/>
      <c r="K123" s="245"/>
      <c r="L123" s="245"/>
      <c r="M123" s="245"/>
      <c r="N123" s="245"/>
      <c r="O123" s="245"/>
      <c r="P123" s="245"/>
      <c r="Q123" s="245"/>
      <c r="R123" s="245"/>
      <c r="S123" s="239">
        <v>44040</v>
      </c>
      <c r="T123" s="239"/>
    </row>
    <row r="124" spans="1:20" ht="37.9" customHeight="1" x14ac:dyDescent="0.2">
      <c r="A124" s="2"/>
      <c r="B124" s="263" t="s">
        <v>797</v>
      </c>
      <c r="C124" s="263"/>
      <c r="D124" s="263"/>
      <c r="E124" s="263"/>
      <c r="F124" s="201">
        <v>1</v>
      </c>
      <c r="G124" s="245" t="s">
        <v>940</v>
      </c>
      <c r="H124" s="245"/>
      <c r="I124" s="245"/>
      <c r="J124" s="245"/>
      <c r="K124" s="245"/>
      <c r="L124" s="245"/>
      <c r="M124" s="245"/>
      <c r="N124" s="245"/>
      <c r="O124" s="245"/>
      <c r="P124" s="245"/>
      <c r="Q124" s="245"/>
      <c r="R124" s="245"/>
      <c r="S124" s="239">
        <v>44036</v>
      </c>
      <c r="T124" s="239"/>
    </row>
    <row r="125" spans="1:20" ht="37.9" customHeight="1" x14ac:dyDescent="0.2">
      <c r="A125" s="2"/>
      <c r="B125" s="263"/>
      <c r="C125" s="263"/>
      <c r="D125" s="263"/>
      <c r="E125" s="263"/>
      <c r="F125" s="201">
        <v>1</v>
      </c>
      <c r="G125" s="245" t="s">
        <v>941</v>
      </c>
      <c r="H125" s="245"/>
      <c r="I125" s="245"/>
      <c r="J125" s="245"/>
      <c r="K125" s="245"/>
      <c r="L125" s="245"/>
      <c r="M125" s="245"/>
      <c r="N125" s="245"/>
      <c r="O125" s="245"/>
      <c r="P125" s="245"/>
      <c r="Q125" s="245"/>
      <c r="R125" s="245"/>
      <c r="S125" s="239">
        <v>44039</v>
      </c>
      <c r="T125" s="239"/>
    </row>
    <row r="126" spans="1:20" ht="37.9" customHeight="1" x14ac:dyDescent="0.2">
      <c r="A126" s="2"/>
      <c r="B126" s="263"/>
      <c r="C126" s="263"/>
      <c r="D126" s="263"/>
      <c r="E126" s="263"/>
      <c r="F126" s="201" t="s">
        <v>34</v>
      </c>
      <c r="G126" s="245" t="s">
        <v>942</v>
      </c>
      <c r="H126" s="245"/>
      <c r="I126" s="245"/>
      <c r="J126" s="245"/>
      <c r="K126" s="245"/>
      <c r="L126" s="245"/>
      <c r="M126" s="245"/>
      <c r="N126" s="245"/>
      <c r="O126" s="245"/>
      <c r="P126" s="245"/>
      <c r="Q126" s="245"/>
      <c r="R126" s="245"/>
      <c r="S126" s="239">
        <v>44040</v>
      </c>
      <c r="T126" s="239"/>
    </row>
    <row r="127" spans="1:20" ht="37.9" customHeight="1" x14ac:dyDescent="0.2">
      <c r="A127" s="2"/>
      <c r="B127" s="263"/>
      <c r="C127" s="263"/>
      <c r="D127" s="263"/>
      <c r="E127" s="263"/>
      <c r="F127" s="201">
        <v>3</v>
      </c>
      <c r="G127" s="245" t="s">
        <v>943</v>
      </c>
      <c r="H127" s="245"/>
      <c r="I127" s="245"/>
      <c r="J127" s="245"/>
      <c r="K127" s="245"/>
      <c r="L127" s="245"/>
      <c r="M127" s="245"/>
      <c r="N127" s="245"/>
      <c r="O127" s="245"/>
      <c r="P127" s="245"/>
      <c r="Q127" s="245"/>
      <c r="R127" s="245"/>
      <c r="S127" s="239">
        <v>44040</v>
      </c>
      <c r="T127" s="239"/>
    </row>
    <row r="128" spans="1:20" ht="37.9" customHeight="1" x14ac:dyDescent="0.2">
      <c r="A128" s="2"/>
      <c r="B128" s="263" t="s">
        <v>871</v>
      </c>
      <c r="C128" s="263"/>
      <c r="D128" s="263"/>
      <c r="E128" s="263"/>
      <c r="F128" s="201">
        <v>1</v>
      </c>
      <c r="G128" s="245" t="s">
        <v>944</v>
      </c>
      <c r="H128" s="245"/>
      <c r="I128" s="245"/>
      <c r="J128" s="245"/>
      <c r="K128" s="245"/>
      <c r="L128" s="245"/>
      <c r="M128" s="245"/>
      <c r="N128" s="245"/>
      <c r="O128" s="245"/>
      <c r="P128" s="245"/>
      <c r="Q128" s="245"/>
      <c r="R128" s="245"/>
      <c r="S128" s="239">
        <v>44039</v>
      </c>
      <c r="T128" s="239"/>
    </row>
    <row r="129" spans="1:20" ht="37.9" customHeight="1" x14ac:dyDescent="0.2">
      <c r="A129" s="2"/>
      <c r="B129" s="263" t="s">
        <v>945</v>
      </c>
      <c r="C129" s="263"/>
      <c r="D129" s="263"/>
      <c r="E129" s="263"/>
      <c r="F129" s="201">
        <v>1</v>
      </c>
      <c r="G129" s="245" t="s">
        <v>946</v>
      </c>
      <c r="H129" s="245"/>
      <c r="I129" s="245"/>
      <c r="J129" s="245"/>
      <c r="K129" s="245"/>
      <c r="L129" s="245"/>
      <c r="M129" s="245"/>
      <c r="N129" s="245"/>
      <c r="O129" s="245"/>
      <c r="P129" s="245"/>
      <c r="Q129" s="245"/>
      <c r="R129" s="245"/>
      <c r="S129" s="239">
        <v>44039</v>
      </c>
      <c r="T129" s="239"/>
    </row>
    <row r="130" spans="1:20" ht="15" customHeight="1" x14ac:dyDescent="0.2">
      <c r="B130" s="67"/>
      <c r="C130" s="62"/>
      <c r="D130" s="62"/>
      <c r="E130" s="62"/>
      <c r="F130" s="62"/>
      <c r="G130" s="62"/>
      <c r="H130" s="62"/>
      <c r="I130" s="62"/>
      <c r="J130" s="62"/>
      <c r="K130" s="62"/>
      <c r="L130" s="62"/>
      <c r="M130" s="62"/>
      <c r="N130" s="62"/>
      <c r="O130" s="62"/>
      <c r="P130" s="62"/>
      <c r="Q130" s="62"/>
      <c r="R130" s="62"/>
      <c r="S130" s="62"/>
      <c r="T130" s="63"/>
    </row>
    <row r="131" spans="1:20" ht="25.5" customHeight="1" x14ac:dyDescent="0.2">
      <c r="B131" s="251" t="s">
        <v>375</v>
      </c>
      <c r="C131" s="252"/>
      <c r="D131" s="252"/>
      <c r="E131" s="252"/>
      <c r="F131" s="252"/>
      <c r="G131" s="252"/>
      <c r="H131" s="252"/>
      <c r="I131" s="252"/>
      <c r="J131" s="252"/>
      <c r="K131" s="252"/>
      <c r="L131" s="252"/>
      <c r="M131" s="252"/>
      <c r="N131" s="252"/>
      <c r="O131" s="252"/>
      <c r="P131" s="252"/>
      <c r="Q131" s="252"/>
      <c r="R131" s="252"/>
      <c r="S131" s="252"/>
      <c r="T131" s="253"/>
    </row>
    <row r="132" spans="1:20" ht="34.9" customHeight="1" x14ac:dyDescent="0.2">
      <c r="B132" s="254" t="s">
        <v>45</v>
      </c>
      <c r="C132" s="255"/>
      <c r="D132" s="237" t="s">
        <v>485</v>
      </c>
      <c r="E132" s="250"/>
      <c r="F132" s="250"/>
      <c r="G132" s="250"/>
      <c r="H132" s="250"/>
      <c r="I132" s="250"/>
      <c r="J132" s="238"/>
      <c r="K132" s="237" t="s">
        <v>46</v>
      </c>
      <c r="L132" s="250"/>
      <c r="M132" s="250"/>
      <c r="N132" s="250"/>
      <c r="O132" s="250"/>
      <c r="P132" s="250"/>
      <c r="Q132" s="250"/>
      <c r="R132" s="238"/>
      <c r="S132" s="237" t="s">
        <v>4</v>
      </c>
      <c r="T132" s="238"/>
    </row>
    <row r="133" spans="1:20" ht="30" customHeight="1" x14ac:dyDescent="0.2">
      <c r="B133" s="256" t="s">
        <v>417</v>
      </c>
      <c r="C133" s="257"/>
      <c r="D133" s="615" t="s">
        <v>486</v>
      </c>
      <c r="E133" s="616"/>
      <c r="F133" s="616"/>
      <c r="G133" s="616"/>
      <c r="H133" s="616"/>
      <c r="I133" s="616"/>
      <c r="J133" s="617"/>
      <c r="K133" s="258" t="s">
        <v>418</v>
      </c>
      <c r="L133" s="259"/>
      <c r="M133" s="259"/>
      <c r="N133" s="259"/>
      <c r="O133" s="259"/>
      <c r="P133" s="259"/>
      <c r="Q133" s="259"/>
      <c r="R133" s="260"/>
      <c r="S133" s="261" t="s">
        <v>1048</v>
      </c>
      <c r="T133" s="262"/>
    </row>
    <row r="134" spans="1:20" ht="30" customHeight="1" x14ac:dyDescent="0.2">
      <c r="B134" s="256" t="s">
        <v>10</v>
      </c>
      <c r="C134" s="257"/>
      <c r="D134" s="258" t="s">
        <v>1049</v>
      </c>
      <c r="E134" s="259"/>
      <c r="F134" s="259"/>
      <c r="G134" s="259"/>
      <c r="H134" s="259"/>
      <c r="I134" s="259"/>
      <c r="J134" s="260"/>
      <c r="K134" s="258" t="s">
        <v>1050</v>
      </c>
      <c r="L134" s="259"/>
      <c r="M134" s="259"/>
      <c r="N134" s="259"/>
      <c r="O134" s="259"/>
      <c r="P134" s="259"/>
      <c r="Q134" s="259"/>
      <c r="R134" s="260"/>
      <c r="S134" s="261">
        <v>44035</v>
      </c>
      <c r="T134" s="262"/>
    </row>
    <row r="135" spans="1:20" ht="30" customHeight="1" x14ac:dyDescent="0.2">
      <c r="B135" s="256" t="s">
        <v>10</v>
      </c>
      <c r="C135" s="257"/>
      <c r="D135" s="258" t="s">
        <v>1051</v>
      </c>
      <c r="E135" s="259"/>
      <c r="F135" s="259"/>
      <c r="G135" s="259"/>
      <c r="H135" s="259"/>
      <c r="I135" s="259"/>
      <c r="J135" s="260"/>
      <c r="K135" s="258" t="s">
        <v>1052</v>
      </c>
      <c r="L135" s="259"/>
      <c r="M135" s="259"/>
      <c r="N135" s="259"/>
      <c r="O135" s="259"/>
      <c r="P135" s="259"/>
      <c r="Q135" s="259"/>
      <c r="R135" s="260"/>
      <c r="S135" s="261">
        <v>44039</v>
      </c>
      <c r="T135" s="262"/>
    </row>
    <row r="136" spans="1:20" ht="40.15" customHeight="1" x14ac:dyDescent="0.2">
      <c r="B136" s="256" t="s">
        <v>9</v>
      </c>
      <c r="C136" s="257"/>
      <c r="D136" s="258" t="s">
        <v>1053</v>
      </c>
      <c r="E136" s="259"/>
      <c r="F136" s="259"/>
      <c r="G136" s="259"/>
      <c r="H136" s="259"/>
      <c r="I136" s="259"/>
      <c r="J136" s="260"/>
      <c r="K136" s="258" t="s">
        <v>1054</v>
      </c>
      <c r="L136" s="259"/>
      <c r="M136" s="259"/>
      <c r="N136" s="259"/>
      <c r="O136" s="259"/>
      <c r="P136" s="259"/>
      <c r="Q136" s="259"/>
      <c r="R136" s="260"/>
      <c r="S136" s="261">
        <v>44040</v>
      </c>
      <c r="T136" s="262"/>
    </row>
    <row r="137" spans="1:20" ht="30.6" customHeight="1" x14ac:dyDescent="0.2">
      <c r="B137" s="256" t="s">
        <v>9</v>
      </c>
      <c r="C137" s="257"/>
      <c r="D137" s="258" t="s">
        <v>1055</v>
      </c>
      <c r="E137" s="259"/>
      <c r="F137" s="259"/>
      <c r="G137" s="259"/>
      <c r="H137" s="259"/>
      <c r="I137" s="259"/>
      <c r="J137" s="260"/>
      <c r="K137" s="258" t="s">
        <v>1056</v>
      </c>
      <c r="L137" s="259"/>
      <c r="M137" s="259"/>
      <c r="N137" s="259"/>
      <c r="O137" s="259"/>
      <c r="P137" s="259"/>
      <c r="Q137" s="259"/>
      <c r="R137" s="260"/>
      <c r="S137" s="261">
        <v>44040</v>
      </c>
      <c r="T137" s="262"/>
    </row>
    <row r="138" spans="1:20" ht="30" customHeight="1" x14ac:dyDescent="0.2">
      <c r="B138" s="256" t="s">
        <v>11</v>
      </c>
      <c r="C138" s="257"/>
      <c r="D138" s="258" t="s">
        <v>1057</v>
      </c>
      <c r="E138" s="259"/>
      <c r="F138" s="259"/>
      <c r="G138" s="259"/>
      <c r="H138" s="259"/>
      <c r="I138" s="259"/>
      <c r="J138" s="260"/>
      <c r="K138" s="258" t="s">
        <v>1058</v>
      </c>
      <c r="L138" s="259"/>
      <c r="M138" s="259"/>
      <c r="N138" s="259"/>
      <c r="O138" s="259"/>
      <c r="P138" s="259"/>
      <c r="Q138" s="259"/>
      <c r="R138" s="260"/>
      <c r="S138" s="261">
        <v>44040</v>
      </c>
      <c r="T138" s="262"/>
    </row>
    <row r="139" spans="1:20" ht="30" customHeight="1" x14ac:dyDescent="0.2">
      <c r="B139" s="256" t="s">
        <v>10</v>
      </c>
      <c r="C139" s="257"/>
      <c r="D139" s="258" t="s">
        <v>1059</v>
      </c>
      <c r="E139" s="259"/>
      <c r="F139" s="259"/>
      <c r="G139" s="259"/>
      <c r="H139" s="259"/>
      <c r="I139" s="259"/>
      <c r="J139" s="260"/>
      <c r="K139" s="258" t="s">
        <v>1060</v>
      </c>
      <c r="L139" s="259"/>
      <c r="M139" s="259"/>
      <c r="N139" s="259"/>
      <c r="O139" s="259"/>
      <c r="P139" s="259"/>
      <c r="Q139" s="259"/>
      <c r="R139" s="260"/>
      <c r="S139" s="261">
        <v>44040</v>
      </c>
      <c r="T139" s="262"/>
    </row>
    <row r="140" spans="1:20" ht="46.15" customHeight="1" x14ac:dyDescent="0.2">
      <c r="B140" s="256" t="s">
        <v>417</v>
      </c>
      <c r="C140" s="257"/>
      <c r="D140" s="258" t="s">
        <v>1061</v>
      </c>
      <c r="E140" s="259"/>
      <c r="F140" s="259"/>
      <c r="G140" s="259"/>
      <c r="H140" s="259"/>
      <c r="I140" s="259"/>
      <c r="J140" s="260"/>
      <c r="K140" s="258" t="s">
        <v>1062</v>
      </c>
      <c r="L140" s="259"/>
      <c r="M140" s="259"/>
      <c r="N140" s="259"/>
      <c r="O140" s="259"/>
      <c r="P140" s="259"/>
      <c r="Q140" s="259"/>
      <c r="R140" s="260"/>
      <c r="S140" s="261">
        <v>44041</v>
      </c>
      <c r="T140" s="262"/>
    </row>
    <row r="141" spans="1:20" ht="59.45" customHeight="1" x14ac:dyDescent="0.2">
      <c r="B141" s="256" t="s">
        <v>417</v>
      </c>
      <c r="C141" s="257"/>
      <c r="D141" s="258" t="s">
        <v>1063</v>
      </c>
      <c r="E141" s="259"/>
      <c r="F141" s="259"/>
      <c r="G141" s="259"/>
      <c r="H141" s="259"/>
      <c r="I141" s="259"/>
      <c r="J141" s="260"/>
      <c r="K141" s="258" t="s">
        <v>1064</v>
      </c>
      <c r="L141" s="259"/>
      <c r="M141" s="259"/>
      <c r="N141" s="259"/>
      <c r="O141" s="259"/>
      <c r="P141" s="259"/>
      <c r="Q141" s="259"/>
      <c r="R141" s="260"/>
      <c r="S141" s="261">
        <v>44041</v>
      </c>
      <c r="T141" s="262"/>
    </row>
    <row r="142" spans="1:20" ht="48" customHeight="1" x14ac:dyDescent="0.2">
      <c r="B142" s="256" t="s">
        <v>417</v>
      </c>
      <c r="C142" s="257"/>
      <c r="D142" s="258" t="s">
        <v>1065</v>
      </c>
      <c r="E142" s="259"/>
      <c r="F142" s="259"/>
      <c r="G142" s="259"/>
      <c r="H142" s="259"/>
      <c r="I142" s="259"/>
      <c r="J142" s="260"/>
      <c r="K142" s="258" t="s">
        <v>1064</v>
      </c>
      <c r="L142" s="259"/>
      <c r="M142" s="259"/>
      <c r="N142" s="259"/>
      <c r="O142" s="259"/>
      <c r="P142" s="259"/>
      <c r="Q142" s="259"/>
      <c r="R142" s="260"/>
      <c r="S142" s="261">
        <v>44041</v>
      </c>
      <c r="T142" s="262"/>
    </row>
    <row r="143" spans="1:20" ht="37.9" customHeight="1" x14ac:dyDescent="0.2">
      <c r="B143" s="256" t="s">
        <v>417</v>
      </c>
      <c r="C143" s="257"/>
      <c r="D143" s="615" t="s">
        <v>588</v>
      </c>
      <c r="E143" s="616"/>
      <c r="F143" s="616"/>
      <c r="G143" s="616"/>
      <c r="H143" s="616"/>
      <c r="I143" s="616"/>
      <c r="J143" s="617"/>
      <c r="K143" s="258" t="s">
        <v>589</v>
      </c>
      <c r="L143" s="259"/>
      <c r="M143" s="259"/>
      <c r="N143" s="259"/>
      <c r="O143" s="259"/>
      <c r="P143" s="259"/>
      <c r="Q143" s="259"/>
      <c r="R143" s="260"/>
      <c r="S143" s="261" t="s">
        <v>1048</v>
      </c>
      <c r="T143" s="262"/>
    </row>
    <row r="144" spans="1:20" s="3" customFormat="1" ht="22.5" customHeight="1" x14ac:dyDescent="0.2">
      <c r="B144" s="611" t="s">
        <v>47</v>
      </c>
      <c r="C144" s="612"/>
      <c r="D144" s="612"/>
      <c r="E144" s="612"/>
      <c r="F144" s="612"/>
      <c r="G144" s="612"/>
      <c r="H144" s="612"/>
      <c r="I144" s="612"/>
      <c r="J144" s="612"/>
      <c r="K144" s="612"/>
      <c r="L144" s="612"/>
      <c r="M144" s="612"/>
      <c r="N144" s="612"/>
      <c r="O144" s="612"/>
      <c r="P144" s="612"/>
      <c r="Q144" s="612"/>
      <c r="R144" s="612"/>
      <c r="S144" s="612"/>
      <c r="T144" s="613"/>
    </row>
    <row r="145" spans="2:20" s="6" customFormat="1" ht="22.5" customHeight="1" x14ac:dyDescent="0.2">
      <c r="B145" s="396" t="s">
        <v>48</v>
      </c>
      <c r="C145" s="397"/>
      <c r="D145" s="397"/>
      <c r="E145" s="397"/>
      <c r="F145" s="397"/>
      <c r="G145" s="397"/>
      <c r="H145" s="397"/>
      <c r="I145" s="397"/>
      <c r="J145" s="397"/>
      <c r="K145" s="397"/>
      <c r="L145" s="397"/>
      <c r="M145" s="397"/>
      <c r="N145" s="397"/>
      <c r="O145" s="397"/>
      <c r="P145" s="397"/>
      <c r="Q145" s="397"/>
      <c r="R145" s="397"/>
      <c r="S145" s="397"/>
      <c r="T145" s="398"/>
    </row>
    <row r="146" spans="2:20" s="7" customFormat="1" ht="47.1" customHeight="1" x14ac:dyDescent="0.25">
      <c r="B146" s="276" t="s">
        <v>487</v>
      </c>
      <c r="C146" s="277"/>
      <c r="D146" s="277"/>
      <c r="E146" s="277"/>
      <c r="F146" s="277"/>
      <c r="G146" s="277"/>
      <c r="H146" s="277"/>
      <c r="I146" s="277"/>
      <c r="J146" s="277"/>
      <c r="K146" s="277"/>
      <c r="L146" s="277"/>
      <c r="M146" s="277"/>
      <c r="N146" s="277"/>
      <c r="O146" s="277"/>
      <c r="P146" s="277"/>
      <c r="Q146" s="277"/>
      <c r="R146" s="277"/>
      <c r="S146" s="277"/>
      <c r="T146" s="278"/>
    </row>
    <row r="147" spans="2:20" s="6" customFormat="1" ht="22.5" customHeight="1" x14ac:dyDescent="0.2">
      <c r="B147" s="345"/>
      <c r="C147" s="614"/>
      <c r="D147" s="614"/>
      <c r="E147" s="614"/>
      <c r="F147" s="614"/>
      <c r="G147" s="614"/>
      <c r="H147" s="614"/>
      <c r="I147" s="614"/>
      <c r="J147" s="614"/>
      <c r="K147" s="614"/>
      <c r="L147" s="614"/>
      <c r="M147" s="614"/>
      <c r="N147" s="614"/>
      <c r="O147" s="614"/>
      <c r="P147" s="614"/>
      <c r="Q147" s="614"/>
      <c r="R147" s="614"/>
      <c r="S147" s="614"/>
      <c r="T147" s="346"/>
    </row>
    <row r="148" spans="2:20" s="6" customFormat="1" ht="22.5" customHeight="1" x14ac:dyDescent="0.2">
      <c r="B148" s="403" t="s">
        <v>49</v>
      </c>
      <c r="C148" s="404"/>
      <c r="D148" s="404"/>
      <c r="E148" s="404"/>
      <c r="F148" s="404"/>
      <c r="G148" s="404"/>
      <c r="H148" s="404"/>
      <c r="I148" s="404"/>
      <c r="J148" s="404"/>
      <c r="K148" s="404"/>
      <c r="L148" s="404"/>
      <c r="M148" s="404"/>
      <c r="N148" s="404"/>
      <c r="O148" s="404"/>
      <c r="P148" s="404"/>
      <c r="Q148" s="404"/>
      <c r="R148" s="404"/>
      <c r="S148" s="404"/>
      <c r="T148" s="405"/>
    </row>
    <row r="149" spans="2:20" s="6" customFormat="1" ht="22.5" customHeight="1" x14ac:dyDescent="0.2">
      <c r="B149" s="513" t="s">
        <v>50</v>
      </c>
      <c r="C149" s="513"/>
      <c r="D149" s="549" t="s">
        <v>488</v>
      </c>
      <c r="E149" s="550"/>
      <c r="F149" s="550"/>
      <c r="G149" s="550"/>
      <c r="H149" s="550"/>
      <c r="I149" s="550"/>
      <c r="J149" s="551"/>
      <c r="K149" s="561" t="s">
        <v>25</v>
      </c>
      <c r="L149" s="561"/>
      <c r="M149" s="561"/>
      <c r="N149" s="561"/>
      <c r="O149" s="561"/>
      <c r="P149" s="561"/>
      <c r="Q149" s="561"/>
      <c r="R149" s="561"/>
      <c r="S149" s="549" t="s">
        <v>51</v>
      </c>
      <c r="T149" s="551"/>
    </row>
    <row r="150" spans="2:20" s="6" customFormat="1" ht="277.89999999999998" customHeight="1" x14ac:dyDescent="0.2">
      <c r="B150" s="272" t="s">
        <v>52</v>
      </c>
      <c r="C150" s="272"/>
      <c r="D150" s="628" t="s">
        <v>489</v>
      </c>
      <c r="E150" s="629"/>
      <c r="F150" s="629"/>
      <c r="G150" s="629"/>
      <c r="H150" s="629"/>
      <c r="I150" s="629"/>
      <c r="J150" s="630"/>
      <c r="K150" s="627" t="s">
        <v>511</v>
      </c>
      <c r="L150" s="627"/>
      <c r="M150" s="627"/>
      <c r="N150" s="627"/>
      <c r="O150" s="627"/>
      <c r="P150" s="627"/>
      <c r="Q150" s="627"/>
      <c r="R150" s="627"/>
      <c r="S150" s="340" t="s">
        <v>512</v>
      </c>
      <c r="T150" s="341"/>
    </row>
    <row r="151" spans="2:20" s="6" customFormat="1" ht="126.75" customHeight="1" x14ac:dyDescent="0.2">
      <c r="B151" s="272" t="s">
        <v>53</v>
      </c>
      <c r="C151" s="272"/>
      <c r="D151" s="279" t="s">
        <v>490</v>
      </c>
      <c r="E151" s="280"/>
      <c r="F151" s="280"/>
      <c r="G151" s="280"/>
      <c r="H151" s="280"/>
      <c r="I151" s="280"/>
      <c r="J151" s="281"/>
      <c r="K151" s="300" t="s">
        <v>54</v>
      </c>
      <c r="L151" s="300"/>
      <c r="M151" s="300"/>
      <c r="N151" s="300"/>
      <c r="O151" s="300"/>
      <c r="P151" s="300"/>
      <c r="Q151" s="300"/>
      <c r="R151" s="300"/>
      <c r="S151" s="340" t="s">
        <v>512</v>
      </c>
      <c r="T151" s="341"/>
    </row>
    <row r="152" spans="2:20" s="6" customFormat="1" ht="82.5" customHeight="1" x14ac:dyDescent="0.2">
      <c r="B152" s="272" t="s">
        <v>55</v>
      </c>
      <c r="C152" s="272"/>
      <c r="D152" s="279" t="s">
        <v>491</v>
      </c>
      <c r="E152" s="280"/>
      <c r="F152" s="280"/>
      <c r="G152" s="280"/>
      <c r="H152" s="280"/>
      <c r="I152" s="280"/>
      <c r="J152" s="281"/>
      <c r="K152" s="300" t="s">
        <v>56</v>
      </c>
      <c r="L152" s="300"/>
      <c r="M152" s="300"/>
      <c r="N152" s="300"/>
      <c r="O152" s="300"/>
      <c r="P152" s="300"/>
      <c r="Q152" s="300"/>
      <c r="R152" s="300"/>
      <c r="S152" s="609" t="s">
        <v>57</v>
      </c>
      <c r="T152" s="610"/>
    </row>
    <row r="153" spans="2:20" s="6" customFormat="1" ht="329.25" customHeight="1" x14ac:dyDescent="0.2">
      <c r="B153" s="272" t="s">
        <v>22</v>
      </c>
      <c r="C153" s="272"/>
      <c r="D153" s="279" t="s">
        <v>492</v>
      </c>
      <c r="E153" s="280"/>
      <c r="F153" s="280"/>
      <c r="G153" s="280"/>
      <c r="H153" s="280"/>
      <c r="I153" s="280"/>
      <c r="J153" s="281"/>
      <c r="K153" s="245" t="s">
        <v>115</v>
      </c>
      <c r="L153" s="282"/>
      <c r="M153" s="282"/>
      <c r="N153" s="282"/>
      <c r="O153" s="282"/>
      <c r="P153" s="282"/>
      <c r="Q153" s="282"/>
      <c r="R153" s="282"/>
      <c r="S153" s="609" t="s">
        <v>57</v>
      </c>
      <c r="T153" s="610"/>
    </row>
    <row r="154" spans="2:20" s="6" customFormat="1" ht="158.1" customHeight="1" x14ac:dyDescent="0.2">
      <c r="B154" s="272" t="s">
        <v>58</v>
      </c>
      <c r="C154" s="272"/>
      <c r="D154" s="279" t="s">
        <v>493</v>
      </c>
      <c r="E154" s="280"/>
      <c r="F154" s="280"/>
      <c r="G154" s="280"/>
      <c r="H154" s="280"/>
      <c r="I154" s="280"/>
      <c r="J154" s="281"/>
      <c r="K154" s="300" t="s">
        <v>59</v>
      </c>
      <c r="L154" s="300"/>
      <c r="M154" s="300"/>
      <c r="N154" s="300"/>
      <c r="O154" s="300"/>
      <c r="P154" s="300"/>
      <c r="Q154" s="300"/>
      <c r="R154" s="300"/>
      <c r="S154" s="340" t="s">
        <v>60</v>
      </c>
      <c r="T154" s="341"/>
    </row>
    <row r="155" spans="2:20" s="6" customFormat="1" ht="22.5" customHeight="1" x14ac:dyDescent="0.2">
      <c r="B155" s="317"/>
      <c r="C155" s="318"/>
      <c r="D155" s="318"/>
      <c r="E155" s="318"/>
      <c r="F155" s="318"/>
      <c r="G155" s="318"/>
      <c r="H155" s="318"/>
      <c r="I155" s="318"/>
      <c r="J155" s="318"/>
      <c r="K155" s="318"/>
      <c r="L155" s="318"/>
      <c r="M155" s="318"/>
      <c r="N155" s="318"/>
      <c r="O155" s="318"/>
      <c r="P155" s="318"/>
      <c r="Q155" s="318"/>
      <c r="R155" s="318"/>
      <c r="S155" s="318"/>
      <c r="T155" s="319"/>
    </row>
    <row r="156" spans="2:20" s="3" customFormat="1" ht="22.5" customHeight="1" x14ac:dyDescent="0.2">
      <c r="B156" s="403" t="s">
        <v>116</v>
      </c>
      <c r="C156" s="404"/>
      <c r="D156" s="404"/>
      <c r="E156" s="404"/>
      <c r="F156" s="404"/>
      <c r="G156" s="404"/>
      <c r="H156" s="404"/>
      <c r="I156" s="404"/>
      <c r="J156" s="404"/>
      <c r="K156" s="404"/>
      <c r="L156" s="404"/>
      <c r="M156" s="404"/>
      <c r="N156" s="404"/>
      <c r="O156" s="404"/>
      <c r="P156" s="404"/>
      <c r="Q156" s="404"/>
      <c r="R156" s="404"/>
      <c r="S156" s="404"/>
      <c r="T156" s="405"/>
    </row>
    <row r="157" spans="2:20" s="3" customFormat="1" ht="29.25" customHeight="1" x14ac:dyDescent="0.2">
      <c r="B157" s="4"/>
      <c r="C157" s="4"/>
      <c r="D157" s="4"/>
      <c r="E157" s="4"/>
      <c r="F157" s="4"/>
      <c r="G157" s="100"/>
      <c r="H157" s="4"/>
      <c r="I157" s="5"/>
      <c r="J157" s="4"/>
      <c r="K157" s="4"/>
      <c r="L157" s="648"/>
      <c r="M157" s="649"/>
      <c r="N157" s="649"/>
      <c r="O157" s="649"/>
      <c r="P157" s="649"/>
      <c r="Q157" s="649"/>
      <c r="R157" s="649"/>
      <c r="S157" s="649"/>
      <c r="T157" s="650"/>
    </row>
    <row r="158" spans="2:20" s="3" customFormat="1" ht="22.5" customHeight="1" x14ac:dyDescent="0.2">
      <c r="B158" s="301" t="s">
        <v>61</v>
      </c>
      <c r="C158" s="302"/>
      <c r="D158" s="302"/>
      <c r="E158" s="302"/>
      <c r="F158" s="302"/>
      <c r="G158" s="302"/>
      <c r="H158" s="302"/>
      <c r="I158" s="302"/>
      <c r="J158" s="302"/>
      <c r="K158" s="303"/>
      <c r="L158" s="651"/>
      <c r="M158" s="652"/>
      <c r="N158" s="652"/>
      <c r="O158" s="652"/>
      <c r="P158" s="652"/>
      <c r="Q158" s="652"/>
      <c r="R158" s="652"/>
      <c r="S158" s="652"/>
      <c r="T158" s="653"/>
    </row>
    <row r="159" spans="2:20" s="3" customFormat="1" ht="28.5" customHeight="1" x14ac:dyDescent="0.2">
      <c r="B159" s="272" t="s">
        <v>62</v>
      </c>
      <c r="C159" s="272"/>
      <c r="D159" s="272"/>
      <c r="E159" s="301" t="s">
        <v>442</v>
      </c>
      <c r="F159" s="303"/>
      <c r="G159" s="8" t="s">
        <v>63</v>
      </c>
      <c r="H159" s="9" t="s">
        <v>64</v>
      </c>
      <c r="I159" s="10" t="s">
        <v>65</v>
      </c>
      <c r="J159" s="96" t="s">
        <v>66</v>
      </c>
      <c r="K159" s="96" t="s">
        <v>67</v>
      </c>
      <c r="L159" s="651"/>
      <c r="M159" s="652"/>
      <c r="N159" s="652"/>
      <c r="O159" s="652"/>
      <c r="P159" s="652"/>
      <c r="Q159" s="652"/>
      <c r="R159" s="652"/>
      <c r="S159" s="652"/>
      <c r="T159" s="653"/>
    </row>
    <row r="160" spans="2:20" s="3" customFormat="1" ht="25.5" customHeight="1" x14ac:dyDescent="0.2">
      <c r="B160" s="342" t="s">
        <v>68</v>
      </c>
      <c r="C160" s="343"/>
      <c r="D160" s="344"/>
      <c r="E160" s="635">
        <v>38.89</v>
      </c>
      <c r="F160" s="636"/>
      <c r="G160" s="13">
        <f>+E173</f>
        <v>0.59460000000000002</v>
      </c>
      <c r="H160" s="27">
        <f>+G173</f>
        <v>0.73399999999999999</v>
      </c>
      <c r="I160" s="11">
        <v>42684</v>
      </c>
      <c r="J160" s="11">
        <v>44923</v>
      </c>
      <c r="K160" s="12">
        <f t="shared" ref="K160:K167" si="0">+J160-I160</f>
        <v>2239</v>
      </c>
      <c r="L160" s="651"/>
      <c r="M160" s="652"/>
      <c r="N160" s="652"/>
      <c r="O160" s="652"/>
      <c r="P160" s="652"/>
      <c r="Q160" s="652"/>
      <c r="R160" s="652"/>
      <c r="S160" s="652"/>
      <c r="T160" s="653"/>
    </row>
    <row r="161" spans="2:20" s="3" customFormat="1" ht="15" customHeight="1" x14ac:dyDescent="0.2">
      <c r="B161" s="342" t="s">
        <v>69</v>
      </c>
      <c r="C161" s="343"/>
      <c r="D161" s="344"/>
      <c r="E161" s="635">
        <v>21.84</v>
      </c>
      <c r="F161" s="636"/>
      <c r="G161" s="13">
        <f>+F213</f>
        <v>0.40100000000000002</v>
      </c>
      <c r="H161" s="27">
        <f>+H213</f>
        <v>0.54990000000000006</v>
      </c>
      <c r="I161" s="11">
        <v>43044</v>
      </c>
      <c r="J161" s="11">
        <v>44772</v>
      </c>
      <c r="K161" s="12">
        <f t="shared" si="0"/>
        <v>1728</v>
      </c>
      <c r="L161" s="651"/>
      <c r="M161" s="652"/>
      <c r="N161" s="652"/>
      <c r="O161" s="652"/>
      <c r="P161" s="652"/>
      <c r="Q161" s="652"/>
      <c r="R161" s="652"/>
      <c r="S161" s="652"/>
      <c r="T161" s="653"/>
    </row>
    <row r="162" spans="2:20" s="3" customFormat="1" ht="30.75" customHeight="1" x14ac:dyDescent="0.2">
      <c r="B162" s="342" t="s">
        <v>70</v>
      </c>
      <c r="C162" s="343"/>
      <c r="D162" s="344"/>
      <c r="E162" s="635">
        <v>0</v>
      </c>
      <c r="F162" s="636"/>
      <c r="G162" s="151">
        <f>F249</f>
        <v>1</v>
      </c>
      <c r="H162" s="152">
        <f>H249</f>
        <v>1</v>
      </c>
      <c r="I162" s="11">
        <v>42689</v>
      </c>
      <c r="J162" s="11">
        <v>42840</v>
      </c>
      <c r="K162" s="12">
        <f t="shared" si="0"/>
        <v>151</v>
      </c>
      <c r="L162" s="651"/>
      <c r="M162" s="652"/>
      <c r="N162" s="652"/>
      <c r="O162" s="652"/>
      <c r="P162" s="652"/>
      <c r="Q162" s="652"/>
      <c r="R162" s="652"/>
      <c r="S162" s="652"/>
      <c r="T162" s="653"/>
    </row>
    <row r="163" spans="2:20" s="3" customFormat="1" ht="25.5" customHeight="1" x14ac:dyDescent="0.2">
      <c r="B163" s="342" t="s">
        <v>71</v>
      </c>
      <c r="C163" s="343"/>
      <c r="D163" s="344"/>
      <c r="E163" s="635">
        <v>34.69</v>
      </c>
      <c r="F163" s="636"/>
      <c r="G163" s="13">
        <f>+E264</f>
        <v>0.66370000000000007</v>
      </c>
      <c r="H163" s="27">
        <f>+G264</f>
        <v>0.75829999999999997</v>
      </c>
      <c r="I163" s="11">
        <v>42684</v>
      </c>
      <c r="J163" s="11">
        <v>44923</v>
      </c>
      <c r="K163" s="12">
        <f t="shared" si="0"/>
        <v>2239</v>
      </c>
      <c r="L163" s="651"/>
      <c r="M163" s="652"/>
      <c r="N163" s="652"/>
      <c r="O163" s="652"/>
      <c r="P163" s="652"/>
      <c r="Q163" s="652"/>
      <c r="R163" s="652"/>
      <c r="S163" s="652"/>
      <c r="T163" s="653"/>
    </row>
    <row r="164" spans="2:20" s="3" customFormat="1" ht="23.25" customHeight="1" x14ac:dyDescent="0.2">
      <c r="B164" s="342" t="s">
        <v>599</v>
      </c>
      <c r="C164" s="343"/>
      <c r="D164" s="344"/>
      <c r="E164" s="639">
        <v>4.58</v>
      </c>
      <c r="F164" s="640"/>
      <c r="G164" s="151">
        <f>+H287</f>
        <v>1</v>
      </c>
      <c r="H164" s="152">
        <f>+H284</f>
        <v>1</v>
      </c>
      <c r="I164" s="11">
        <v>42684</v>
      </c>
      <c r="J164" s="11">
        <v>43895</v>
      </c>
      <c r="K164" s="645">
        <f t="shared" si="0"/>
        <v>1211</v>
      </c>
      <c r="L164" s="651"/>
      <c r="M164" s="652"/>
      <c r="N164" s="652"/>
      <c r="O164" s="652"/>
      <c r="P164" s="652"/>
      <c r="Q164" s="652"/>
      <c r="R164" s="652"/>
      <c r="S164" s="652"/>
      <c r="T164" s="653"/>
    </row>
    <row r="165" spans="2:20" s="3" customFormat="1" ht="22.5" customHeight="1" x14ac:dyDescent="0.2">
      <c r="B165" s="342" t="s">
        <v>600</v>
      </c>
      <c r="C165" s="343"/>
      <c r="D165" s="344"/>
      <c r="E165" s="641"/>
      <c r="F165" s="642"/>
      <c r="G165" s="151">
        <f>+F297</f>
        <v>1</v>
      </c>
      <c r="H165" s="152">
        <f>+H297</f>
        <v>1</v>
      </c>
      <c r="I165" s="11">
        <v>42684</v>
      </c>
      <c r="J165" s="11">
        <v>43895</v>
      </c>
      <c r="K165" s="646"/>
      <c r="L165" s="651"/>
      <c r="M165" s="652"/>
      <c r="N165" s="652"/>
      <c r="O165" s="652"/>
      <c r="P165" s="652"/>
      <c r="Q165" s="652"/>
      <c r="R165" s="652"/>
      <c r="S165" s="652"/>
      <c r="T165" s="653"/>
    </row>
    <row r="166" spans="2:20" s="18" customFormat="1" ht="19.5" customHeight="1" x14ac:dyDescent="0.2">
      <c r="B166" s="342" t="s">
        <v>102</v>
      </c>
      <c r="C166" s="343"/>
      <c r="D166" s="344"/>
      <c r="E166" s="643"/>
      <c r="F166" s="644"/>
      <c r="G166" s="151">
        <v>1</v>
      </c>
      <c r="H166" s="152">
        <v>1</v>
      </c>
      <c r="I166" s="14"/>
      <c r="J166" s="14"/>
      <c r="K166" s="647"/>
      <c r="L166" s="651"/>
      <c r="M166" s="652"/>
      <c r="N166" s="652"/>
      <c r="O166" s="652"/>
      <c r="P166" s="652"/>
      <c r="Q166" s="652"/>
      <c r="R166" s="652"/>
      <c r="S166" s="652"/>
      <c r="T166" s="653"/>
    </row>
    <row r="167" spans="2:20" s="18" customFormat="1" ht="21.75" customHeight="1" x14ac:dyDescent="0.25">
      <c r="B167" s="301" t="s">
        <v>72</v>
      </c>
      <c r="C167" s="302"/>
      <c r="D167" s="303"/>
      <c r="E167" s="637">
        <f>SUM(E160:F164)</f>
        <v>100</v>
      </c>
      <c r="F167" s="638"/>
      <c r="G167" s="148">
        <f>+G160*E160+G161*E161+G162*E162+G163*E163+G165*E164</f>
        <v>59.485586999999995</v>
      </c>
      <c r="H167" s="148">
        <f>+H160*E160+H161*E161+H162*E162+H163*E163+H166*E164</f>
        <v>71.440502999999993</v>
      </c>
      <c r="I167" s="149">
        <v>42684</v>
      </c>
      <c r="J167" s="149">
        <v>44549</v>
      </c>
      <c r="K167" s="150">
        <f t="shared" si="0"/>
        <v>1865</v>
      </c>
      <c r="L167" s="651"/>
      <c r="M167" s="652"/>
      <c r="N167" s="652"/>
      <c r="O167" s="652"/>
      <c r="P167" s="652"/>
      <c r="Q167" s="652"/>
      <c r="R167" s="652"/>
      <c r="S167" s="652"/>
      <c r="T167" s="653"/>
    </row>
    <row r="168" spans="2:20" s="18" customFormat="1" ht="14.25" x14ac:dyDescent="0.2">
      <c r="B168" s="97"/>
      <c r="C168" s="97"/>
      <c r="D168" s="97"/>
      <c r="E168" s="13"/>
      <c r="F168" s="13"/>
      <c r="G168" s="15"/>
      <c r="H168" s="14"/>
      <c r="I168" s="16"/>
      <c r="J168" s="14"/>
      <c r="K168" s="14"/>
      <c r="L168" s="654"/>
      <c r="M168" s="655"/>
      <c r="N168" s="655"/>
      <c r="O168" s="655"/>
      <c r="P168" s="655"/>
      <c r="Q168" s="655"/>
      <c r="R168" s="655"/>
      <c r="S168" s="655"/>
      <c r="T168" s="656"/>
    </row>
    <row r="169" spans="2:20" s="3" customFormat="1" ht="15" customHeight="1" x14ac:dyDescent="0.2">
      <c r="B169" s="632" t="s">
        <v>73</v>
      </c>
      <c r="C169" s="633"/>
      <c r="D169" s="633"/>
      <c r="E169" s="633"/>
      <c r="F169" s="633"/>
      <c r="G169" s="633"/>
      <c r="H169" s="633"/>
      <c r="I169" s="633"/>
      <c r="J169" s="633"/>
      <c r="K169" s="633"/>
      <c r="L169" s="633"/>
      <c r="M169" s="633"/>
      <c r="N169" s="633"/>
      <c r="O169" s="633"/>
      <c r="P169" s="633"/>
      <c r="Q169" s="633"/>
      <c r="R169" s="633"/>
      <c r="S169" s="633"/>
      <c r="T169" s="634"/>
    </row>
    <row r="170" spans="2:20" s="3" customFormat="1" ht="22.5" customHeight="1" x14ac:dyDescent="0.2">
      <c r="B170" s="320" t="s">
        <v>500</v>
      </c>
      <c r="C170" s="321"/>
      <c r="D170" s="321"/>
      <c r="E170" s="321"/>
      <c r="F170" s="321"/>
      <c r="G170" s="321"/>
      <c r="H170" s="321"/>
      <c r="I170" s="321"/>
      <c r="J170" s="321"/>
      <c r="K170" s="321"/>
      <c r="L170" s="321"/>
      <c r="M170" s="321"/>
      <c r="N170" s="321"/>
      <c r="O170" s="321"/>
      <c r="P170" s="321"/>
      <c r="Q170" s="321"/>
      <c r="R170" s="321"/>
      <c r="S170" s="321"/>
      <c r="T170" s="322"/>
    </row>
    <row r="171" spans="2:20" s="3" customFormat="1" ht="33.75" customHeight="1" x14ac:dyDescent="0.2">
      <c r="B171" s="287" t="s">
        <v>117</v>
      </c>
      <c r="C171" s="288"/>
      <c r="D171" s="288"/>
      <c r="E171" s="288"/>
      <c r="F171" s="288"/>
      <c r="G171" s="288"/>
      <c r="H171" s="288"/>
      <c r="I171" s="288"/>
      <c r="J171" s="288"/>
      <c r="K171" s="289"/>
      <c r="L171" s="328"/>
      <c r="M171" s="329"/>
      <c r="N171" s="329"/>
      <c r="O171" s="329"/>
      <c r="P171" s="329"/>
      <c r="Q171" s="329"/>
      <c r="R171" s="329"/>
      <c r="S171" s="329"/>
      <c r="T171" s="330"/>
    </row>
    <row r="172" spans="2:20" s="3" customFormat="1" ht="22.5" customHeight="1" x14ac:dyDescent="0.2">
      <c r="B172" s="263" t="s">
        <v>74</v>
      </c>
      <c r="C172" s="263"/>
      <c r="D172" s="263"/>
      <c r="E172" s="256" t="s">
        <v>443</v>
      </c>
      <c r="F172" s="257"/>
      <c r="G172" s="263" t="s">
        <v>64</v>
      </c>
      <c r="H172" s="263"/>
      <c r="I172" s="263" t="s">
        <v>75</v>
      </c>
      <c r="J172" s="263"/>
      <c r="K172" s="263"/>
      <c r="L172" s="331"/>
      <c r="M172" s="332"/>
      <c r="N172" s="332"/>
      <c r="O172" s="332"/>
      <c r="P172" s="332"/>
      <c r="Q172" s="332"/>
      <c r="R172" s="332"/>
      <c r="S172" s="332"/>
      <c r="T172" s="333"/>
    </row>
    <row r="173" spans="2:20" s="3" customFormat="1" ht="22.5" customHeight="1" x14ac:dyDescent="0.2">
      <c r="B173" s="273" t="s">
        <v>76</v>
      </c>
      <c r="C173" s="273"/>
      <c r="D173" s="273"/>
      <c r="E173" s="283">
        <f>+G176</f>
        <v>0.59460000000000002</v>
      </c>
      <c r="F173" s="284"/>
      <c r="G173" s="360">
        <v>0.73399999999999999</v>
      </c>
      <c r="H173" s="360"/>
      <c r="I173" s="359">
        <f>E173-G173</f>
        <v>-0.13939999999999997</v>
      </c>
      <c r="J173" s="359"/>
      <c r="K173" s="359"/>
      <c r="L173" s="331"/>
      <c r="M173" s="332"/>
      <c r="N173" s="332"/>
      <c r="O173" s="332"/>
      <c r="P173" s="332"/>
      <c r="Q173" s="332"/>
      <c r="R173" s="332"/>
      <c r="S173" s="332"/>
      <c r="T173" s="333"/>
    </row>
    <row r="174" spans="2:20" s="3" customFormat="1" ht="22.5" customHeight="1" x14ac:dyDescent="0.2">
      <c r="B174" s="317"/>
      <c r="C174" s="318"/>
      <c r="D174" s="318"/>
      <c r="E174" s="318"/>
      <c r="F174" s="318"/>
      <c r="G174" s="318"/>
      <c r="H174" s="318"/>
      <c r="I174" s="318"/>
      <c r="J174" s="318"/>
      <c r="K174" s="319"/>
      <c r="L174" s="331"/>
      <c r="M174" s="332"/>
      <c r="N174" s="332"/>
      <c r="O174" s="332"/>
      <c r="P174" s="332"/>
      <c r="Q174" s="332"/>
      <c r="R174" s="332"/>
      <c r="S174" s="332"/>
      <c r="T174" s="333"/>
    </row>
    <row r="175" spans="2:20" s="3" customFormat="1" ht="32.25" customHeight="1" x14ac:dyDescent="0.2">
      <c r="B175" s="263" t="s">
        <v>77</v>
      </c>
      <c r="C175" s="263"/>
      <c r="D175" s="263" t="s">
        <v>66</v>
      </c>
      <c r="E175" s="263"/>
      <c r="F175" s="93" t="s">
        <v>78</v>
      </c>
      <c r="G175" s="359" t="s">
        <v>79</v>
      </c>
      <c r="H175" s="359"/>
      <c r="I175" s="93" t="s">
        <v>80</v>
      </c>
      <c r="J175" s="359" t="s">
        <v>81</v>
      </c>
      <c r="K175" s="359"/>
      <c r="L175" s="331"/>
      <c r="M175" s="332"/>
      <c r="N175" s="332"/>
      <c r="O175" s="332"/>
      <c r="P175" s="332"/>
      <c r="Q175" s="332"/>
      <c r="R175" s="332"/>
      <c r="S175" s="332"/>
      <c r="T175" s="333"/>
    </row>
    <row r="176" spans="2:20" s="3" customFormat="1" ht="29.25" customHeight="1" x14ac:dyDescent="0.2">
      <c r="B176" s="290">
        <f>I160</f>
        <v>42684</v>
      </c>
      <c r="C176" s="316"/>
      <c r="D176" s="290">
        <f>J160</f>
        <v>44923</v>
      </c>
      <c r="E176" s="316"/>
      <c r="F176" s="17">
        <f>K160</f>
        <v>2239</v>
      </c>
      <c r="G176" s="283">
        <v>0.59460000000000002</v>
      </c>
      <c r="H176" s="631"/>
      <c r="I176" s="631"/>
      <c r="J176" s="631"/>
      <c r="K176" s="284"/>
      <c r="L176" s="331"/>
      <c r="M176" s="332"/>
      <c r="N176" s="332"/>
      <c r="O176" s="332"/>
      <c r="P176" s="332"/>
      <c r="Q176" s="332"/>
      <c r="R176" s="332"/>
      <c r="S176" s="332"/>
      <c r="T176" s="333"/>
    </row>
    <row r="177" spans="2:20" s="3" customFormat="1" ht="25.5" customHeight="1" x14ac:dyDescent="0.2">
      <c r="B177" s="317"/>
      <c r="C177" s="318"/>
      <c r="D177" s="318"/>
      <c r="E177" s="318"/>
      <c r="F177" s="318"/>
      <c r="G177" s="318"/>
      <c r="H177" s="318"/>
      <c r="I177" s="318"/>
      <c r="J177" s="318"/>
      <c r="K177" s="319"/>
      <c r="L177" s="331"/>
      <c r="M177" s="332"/>
      <c r="N177" s="332"/>
      <c r="O177" s="332"/>
      <c r="P177" s="332"/>
      <c r="Q177" s="332"/>
      <c r="R177" s="332"/>
      <c r="S177" s="332"/>
      <c r="T177" s="333"/>
    </row>
    <row r="178" spans="2:20" s="3" customFormat="1" ht="19.5" customHeight="1" x14ac:dyDescent="0.2">
      <c r="B178" s="287" t="s">
        <v>82</v>
      </c>
      <c r="C178" s="288"/>
      <c r="D178" s="288"/>
      <c r="E178" s="288"/>
      <c r="F178" s="288"/>
      <c r="G178" s="288"/>
      <c r="H178" s="288"/>
      <c r="I178" s="288"/>
      <c r="J178" s="288"/>
      <c r="K178" s="289"/>
      <c r="L178" s="334"/>
      <c r="M178" s="335"/>
      <c r="N178" s="335"/>
      <c r="O178" s="335"/>
      <c r="P178" s="335"/>
      <c r="Q178" s="335"/>
      <c r="R178" s="335"/>
      <c r="S178" s="335"/>
      <c r="T178" s="336"/>
    </row>
    <row r="179" spans="2:20" s="3" customFormat="1" ht="22.5" customHeight="1" x14ac:dyDescent="0.2">
      <c r="B179" s="309" t="s">
        <v>83</v>
      </c>
      <c r="C179" s="309"/>
      <c r="D179" s="309"/>
      <c r="E179" s="309"/>
      <c r="F179" s="286" t="s">
        <v>678</v>
      </c>
      <c r="G179" s="286"/>
      <c r="H179" s="286"/>
      <c r="I179" s="286"/>
      <c r="J179" s="310" t="s">
        <v>84</v>
      </c>
      <c r="K179" s="311"/>
      <c r="L179" s="311"/>
      <c r="M179" s="311"/>
      <c r="N179" s="311"/>
      <c r="O179" s="311"/>
      <c r="P179" s="311"/>
      <c r="Q179" s="311"/>
      <c r="R179" s="311"/>
      <c r="S179" s="311"/>
      <c r="T179" s="312"/>
    </row>
    <row r="180" spans="2:20" s="3" customFormat="1" ht="19.5" customHeight="1" x14ac:dyDescent="0.2">
      <c r="B180" s="309" t="s">
        <v>85</v>
      </c>
      <c r="C180" s="309"/>
      <c r="D180" s="309" t="s">
        <v>444</v>
      </c>
      <c r="E180" s="309"/>
      <c r="F180" s="286"/>
      <c r="G180" s="286"/>
      <c r="H180" s="286"/>
      <c r="I180" s="286"/>
      <c r="J180" s="313"/>
      <c r="K180" s="314"/>
      <c r="L180" s="314"/>
      <c r="M180" s="314"/>
      <c r="N180" s="314"/>
      <c r="O180" s="314"/>
      <c r="P180" s="314"/>
      <c r="Q180" s="314"/>
      <c r="R180" s="314"/>
      <c r="S180" s="314"/>
      <c r="T180" s="315"/>
    </row>
    <row r="181" spans="2:20" s="3" customFormat="1" ht="66.599999999999994" customHeight="1" x14ac:dyDescent="0.2">
      <c r="B181" s="304" t="s">
        <v>499</v>
      </c>
      <c r="C181" s="305"/>
      <c r="D181" s="304" t="s">
        <v>605</v>
      </c>
      <c r="E181" s="305"/>
      <c r="F181" s="304" t="s">
        <v>623</v>
      </c>
      <c r="G181" s="306"/>
      <c r="H181" s="306"/>
      <c r="I181" s="305"/>
      <c r="J181" s="269" t="s">
        <v>895</v>
      </c>
      <c r="K181" s="270"/>
      <c r="L181" s="270"/>
      <c r="M181" s="270"/>
      <c r="N181" s="270"/>
      <c r="O181" s="270"/>
      <c r="P181" s="270"/>
      <c r="Q181" s="270"/>
      <c r="R181" s="270"/>
      <c r="S181" s="270"/>
      <c r="T181" s="271"/>
    </row>
    <row r="182" spans="2:20" s="3" customFormat="1" ht="63.6" customHeight="1" x14ac:dyDescent="0.2">
      <c r="B182" s="304" t="s">
        <v>645</v>
      </c>
      <c r="C182" s="305"/>
      <c r="D182" s="304" t="s">
        <v>695</v>
      </c>
      <c r="E182" s="305"/>
      <c r="F182" s="291" t="s">
        <v>696</v>
      </c>
      <c r="G182" s="292"/>
      <c r="H182" s="292"/>
      <c r="I182" s="293"/>
      <c r="J182" s="269" t="s">
        <v>896</v>
      </c>
      <c r="K182" s="270"/>
      <c r="L182" s="270"/>
      <c r="M182" s="270"/>
      <c r="N182" s="270"/>
      <c r="O182" s="270"/>
      <c r="P182" s="270"/>
      <c r="Q182" s="270"/>
      <c r="R182" s="270"/>
      <c r="S182" s="270"/>
      <c r="T182" s="271"/>
    </row>
    <row r="183" spans="2:20" s="3" customFormat="1" ht="35.450000000000003" customHeight="1" x14ac:dyDescent="0.2">
      <c r="B183" s="304" t="s">
        <v>695</v>
      </c>
      <c r="C183" s="305"/>
      <c r="D183" s="304" t="s">
        <v>721</v>
      </c>
      <c r="E183" s="305"/>
      <c r="F183" s="291" t="s">
        <v>783</v>
      </c>
      <c r="G183" s="292"/>
      <c r="H183" s="292"/>
      <c r="I183" s="293"/>
      <c r="J183" s="269" t="s">
        <v>798</v>
      </c>
      <c r="K183" s="270"/>
      <c r="L183" s="270"/>
      <c r="M183" s="270"/>
      <c r="N183" s="270"/>
      <c r="O183" s="270"/>
      <c r="P183" s="270"/>
      <c r="Q183" s="270"/>
      <c r="R183" s="270"/>
      <c r="S183" s="270"/>
      <c r="T183" s="271"/>
    </row>
    <row r="184" spans="2:20" s="3" customFormat="1" ht="40.15" customHeight="1" x14ac:dyDescent="0.2">
      <c r="B184" s="304" t="s">
        <v>706</v>
      </c>
      <c r="C184" s="305"/>
      <c r="D184" s="304" t="s">
        <v>707</v>
      </c>
      <c r="E184" s="305"/>
      <c r="F184" s="291" t="s">
        <v>722</v>
      </c>
      <c r="G184" s="292"/>
      <c r="H184" s="292"/>
      <c r="I184" s="293"/>
      <c r="J184" s="269" t="s">
        <v>799</v>
      </c>
      <c r="K184" s="270"/>
      <c r="L184" s="270"/>
      <c r="M184" s="270"/>
      <c r="N184" s="270"/>
      <c r="O184" s="270"/>
      <c r="P184" s="270"/>
      <c r="Q184" s="270"/>
      <c r="R184" s="270"/>
      <c r="S184" s="270"/>
      <c r="T184" s="271"/>
    </row>
    <row r="185" spans="2:20" s="3" customFormat="1" ht="41.45" customHeight="1" x14ac:dyDescent="0.2">
      <c r="B185" s="304" t="s">
        <v>707</v>
      </c>
      <c r="C185" s="305"/>
      <c r="D185" s="304" t="s">
        <v>876</v>
      </c>
      <c r="E185" s="305"/>
      <c r="F185" s="291" t="s">
        <v>708</v>
      </c>
      <c r="G185" s="292"/>
      <c r="H185" s="292"/>
      <c r="I185" s="293"/>
      <c r="J185" s="269" t="s">
        <v>877</v>
      </c>
      <c r="K185" s="270"/>
      <c r="L185" s="270"/>
      <c r="M185" s="270"/>
      <c r="N185" s="270"/>
      <c r="O185" s="270"/>
      <c r="P185" s="270"/>
      <c r="Q185" s="270"/>
      <c r="R185" s="270"/>
      <c r="S185" s="270"/>
      <c r="T185" s="271"/>
    </row>
    <row r="186" spans="2:20" s="3" customFormat="1" ht="30.6" customHeight="1" x14ac:dyDescent="0.2">
      <c r="B186" s="304" t="s">
        <v>606</v>
      </c>
      <c r="C186" s="305"/>
      <c r="D186" s="304"/>
      <c r="E186" s="305"/>
      <c r="F186" s="291" t="s">
        <v>740</v>
      </c>
      <c r="G186" s="292"/>
      <c r="H186" s="292"/>
      <c r="I186" s="293"/>
      <c r="J186" s="269" t="s">
        <v>784</v>
      </c>
      <c r="K186" s="270"/>
      <c r="L186" s="270"/>
      <c r="M186" s="270"/>
      <c r="N186" s="270"/>
      <c r="O186" s="270"/>
      <c r="P186" s="270"/>
      <c r="Q186" s="270"/>
      <c r="R186" s="270"/>
      <c r="S186" s="270"/>
      <c r="T186" s="271"/>
    </row>
    <row r="187" spans="2:20" s="3" customFormat="1" ht="34.9" customHeight="1" x14ac:dyDescent="0.2">
      <c r="B187" s="291" t="s">
        <v>800</v>
      </c>
      <c r="C187" s="293"/>
      <c r="D187" s="304"/>
      <c r="E187" s="305"/>
      <c r="F187" s="291" t="s">
        <v>878</v>
      </c>
      <c r="G187" s="292"/>
      <c r="H187" s="292"/>
      <c r="I187" s="293"/>
      <c r="J187" s="269" t="s">
        <v>879</v>
      </c>
      <c r="K187" s="270"/>
      <c r="L187" s="270"/>
      <c r="M187" s="270"/>
      <c r="N187" s="270"/>
      <c r="O187" s="270"/>
      <c r="P187" s="270"/>
      <c r="Q187" s="270"/>
      <c r="R187" s="270"/>
      <c r="S187" s="270"/>
      <c r="T187" s="271"/>
    </row>
    <row r="188" spans="2:20" s="3" customFormat="1" ht="41.45" customHeight="1" x14ac:dyDescent="0.2">
      <c r="B188" s="291" t="s">
        <v>661</v>
      </c>
      <c r="C188" s="293"/>
      <c r="D188" s="304"/>
      <c r="E188" s="305"/>
      <c r="F188" s="304" t="s">
        <v>709</v>
      </c>
      <c r="G188" s="306"/>
      <c r="H188" s="306"/>
      <c r="I188" s="305"/>
      <c r="J188" s="269" t="s">
        <v>880</v>
      </c>
      <c r="K188" s="270"/>
      <c r="L188" s="270"/>
      <c r="M188" s="270"/>
      <c r="N188" s="270"/>
      <c r="O188" s="270"/>
      <c r="P188" s="270"/>
      <c r="Q188" s="270"/>
      <c r="R188" s="270"/>
      <c r="S188" s="270"/>
      <c r="T188" s="271"/>
    </row>
    <row r="189" spans="2:20" s="3" customFormat="1" ht="52.15" customHeight="1" x14ac:dyDescent="0.2">
      <c r="B189" s="291" t="s">
        <v>646</v>
      </c>
      <c r="C189" s="293"/>
      <c r="D189" s="304"/>
      <c r="E189" s="305"/>
      <c r="F189" s="304" t="s">
        <v>710</v>
      </c>
      <c r="G189" s="306"/>
      <c r="H189" s="306"/>
      <c r="I189" s="305"/>
      <c r="J189" s="269" t="s">
        <v>801</v>
      </c>
      <c r="K189" s="270"/>
      <c r="L189" s="270"/>
      <c r="M189" s="270"/>
      <c r="N189" s="270"/>
      <c r="O189" s="270"/>
      <c r="P189" s="270"/>
      <c r="Q189" s="270"/>
      <c r="R189" s="270"/>
      <c r="S189" s="270"/>
      <c r="T189" s="271"/>
    </row>
    <row r="190" spans="2:20" s="3" customFormat="1" ht="35.450000000000003" customHeight="1" x14ac:dyDescent="0.2">
      <c r="B190" s="291" t="s">
        <v>697</v>
      </c>
      <c r="C190" s="293"/>
      <c r="D190" s="304"/>
      <c r="E190" s="305"/>
      <c r="F190" s="304" t="s">
        <v>679</v>
      </c>
      <c r="G190" s="306"/>
      <c r="H190" s="306"/>
      <c r="I190" s="305"/>
      <c r="J190" s="269" t="s">
        <v>881</v>
      </c>
      <c r="K190" s="270"/>
      <c r="L190" s="270"/>
      <c r="M190" s="270"/>
      <c r="N190" s="270"/>
      <c r="O190" s="270"/>
      <c r="P190" s="270"/>
      <c r="Q190" s="270"/>
      <c r="R190" s="270"/>
      <c r="S190" s="270"/>
      <c r="T190" s="271"/>
    </row>
    <row r="191" spans="2:20" s="3" customFormat="1" ht="32.450000000000003" customHeight="1" x14ac:dyDescent="0.2">
      <c r="B191" s="304" t="s">
        <v>802</v>
      </c>
      <c r="C191" s="305"/>
      <c r="D191" s="304"/>
      <c r="E191" s="305"/>
      <c r="F191" s="291" t="s">
        <v>803</v>
      </c>
      <c r="G191" s="292"/>
      <c r="H191" s="292"/>
      <c r="I191" s="293"/>
      <c r="J191" s="269" t="s">
        <v>882</v>
      </c>
      <c r="K191" s="270"/>
      <c r="L191" s="270"/>
      <c r="M191" s="270"/>
      <c r="N191" s="270"/>
      <c r="O191" s="270"/>
      <c r="P191" s="270"/>
      <c r="Q191" s="270"/>
      <c r="R191" s="270"/>
      <c r="S191" s="270"/>
      <c r="T191" s="271"/>
    </row>
    <row r="192" spans="2:20" s="3" customFormat="1" ht="75.599999999999994" customHeight="1" x14ac:dyDescent="0.2">
      <c r="B192" s="304" t="s">
        <v>624</v>
      </c>
      <c r="C192" s="305"/>
      <c r="D192" s="304"/>
      <c r="E192" s="305"/>
      <c r="F192" s="291" t="s">
        <v>785</v>
      </c>
      <c r="G192" s="292"/>
      <c r="H192" s="292"/>
      <c r="I192" s="293"/>
      <c r="J192" s="269" t="s">
        <v>883</v>
      </c>
      <c r="K192" s="270"/>
      <c r="L192" s="270"/>
      <c r="M192" s="270"/>
      <c r="N192" s="270"/>
      <c r="O192" s="270"/>
      <c r="P192" s="270"/>
      <c r="Q192" s="270"/>
      <c r="R192" s="270"/>
      <c r="S192" s="270"/>
      <c r="T192" s="271"/>
    </row>
    <row r="193" spans="2:20" s="3" customFormat="1" ht="34.9" customHeight="1" x14ac:dyDescent="0.2">
      <c r="B193" s="304" t="s">
        <v>804</v>
      </c>
      <c r="C193" s="305"/>
      <c r="D193" s="304"/>
      <c r="E193" s="305"/>
      <c r="F193" s="291" t="s">
        <v>805</v>
      </c>
      <c r="G193" s="292"/>
      <c r="H193" s="292"/>
      <c r="I193" s="293"/>
      <c r="J193" s="269" t="s">
        <v>884</v>
      </c>
      <c r="K193" s="270"/>
      <c r="L193" s="270"/>
      <c r="M193" s="270"/>
      <c r="N193" s="270"/>
      <c r="O193" s="270"/>
      <c r="P193" s="270"/>
      <c r="Q193" s="270"/>
      <c r="R193" s="270"/>
      <c r="S193" s="270"/>
      <c r="T193" s="271"/>
    </row>
    <row r="194" spans="2:20" s="3" customFormat="1" ht="53.45" customHeight="1" x14ac:dyDescent="0.2">
      <c r="B194" s="304" t="s">
        <v>723</v>
      </c>
      <c r="C194" s="305"/>
      <c r="D194" s="304"/>
      <c r="E194" s="305"/>
      <c r="F194" s="291" t="s">
        <v>885</v>
      </c>
      <c r="G194" s="292"/>
      <c r="H194" s="292"/>
      <c r="I194" s="293"/>
      <c r="J194" s="269" t="s">
        <v>886</v>
      </c>
      <c r="K194" s="270"/>
      <c r="L194" s="270"/>
      <c r="M194" s="270"/>
      <c r="N194" s="270"/>
      <c r="O194" s="270"/>
      <c r="P194" s="270"/>
      <c r="Q194" s="270"/>
      <c r="R194" s="270"/>
      <c r="S194" s="270"/>
      <c r="T194" s="271"/>
    </row>
    <row r="195" spans="2:20" s="3" customFormat="1" ht="55.15" customHeight="1" x14ac:dyDescent="0.2">
      <c r="B195" s="291" t="s">
        <v>607</v>
      </c>
      <c r="C195" s="293"/>
      <c r="D195" s="304"/>
      <c r="E195" s="305"/>
      <c r="F195" s="291" t="s">
        <v>614</v>
      </c>
      <c r="G195" s="292"/>
      <c r="H195" s="292"/>
      <c r="I195" s="293"/>
      <c r="J195" s="269" t="s">
        <v>887</v>
      </c>
      <c r="K195" s="270"/>
      <c r="L195" s="270"/>
      <c r="M195" s="270"/>
      <c r="N195" s="270"/>
      <c r="O195" s="270"/>
      <c r="P195" s="270"/>
      <c r="Q195" s="270"/>
      <c r="R195" s="270"/>
      <c r="S195" s="270"/>
      <c r="T195" s="271"/>
    </row>
    <row r="196" spans="2:20" s="3" customFormat="1" ht="69" customHeight="1" x14ac:dyDescent="0.2">
      <c r="B196" s="304" t="s">
        <v>647</v>
      </c>
      <c r="C196" s="305"/>
      <c r="D196" s="304"/>
      <c r="E196" s="305"/>
      <c r="F196" s="304" t="s">
        <v>711</v>
      </c>
      <c r="G196" s="306"/>
      <c r="H196" s="306"/>
      <c r="I196" s="305"/>
      <c r="J196" s="269" t="s">
        <v>753</v>
      </c>
      <c r="K196" s="270"/>
      <c r="L196" s="270"/>
      <c r="M196" s="270"/>
      <c r="N196" s="270"/>
      <c r="O196" s="270"/>
      <c r="P196" s="270"/>
      <c r="Q196" s="270"/>
      <c r="R196" s="270"/>
      <c r="S196" s="270"/>
      <c r="T196" s="271"/>
    </row>
    <row r="197" spans="2:20" s="3" customFormat="1" ht="35.450000000000003" customHeight="1" x14ac:dyDescent="0.2">
      <c r="B197" s="304" t="s">
        <v>786</v>
      </c>
      <c r="C197" s="305"/>
      <c r="D197" s="304"/>
      <c r="E197" s="305"/>
      <c r="F197" s="304" t="s">
        <v>787</v>
      </c>
      <c r="G197" s="306"/>
      <c r="H197" s="306"/>
      <c r="I197" s="305"/>
      <c r="J197" s="269" t="s">
        <v>888</v>
      </c>
      <c r="K197" s="270"/>
      <c r="L197" s="270"/>
      <c r="M197" s="270"/>
      <c r="N197" s="270"/>
      <c r="O197" s="270"/>
      <c r="P197" s="270"/>
      <c r="Q197" s="270"/>
      <c r="R197" s="270"/>
      <c r="S197" s="270"/>
      <c r="T197" s="271"/>
    </row>
    <row r="198" spans="2:20" s="3" customFormat="1" ht="70.900000000000006" customHeight="1" x14ac:dyDescent="0.2">
      <c r="B198" s="304" t="s">
        <v>648</v>
      </c>
      <c r="C198" s="305"/>
      <c r="D198" s="304" t="s">
        <v>662</v>
      </c>
      <c r="E198" s="305"/>
      <c r="F198" s="304" t="s">
        <v>680</v>
      </c>
      <c r="G198" s="306"/>
      <c r="H198" s="306"/>
      <c r="I198" s="305"/>
      <c r="J198" s="269" t="s">
        <v>889</v>
      </c>
      <c r="K198" s="270"/>
      <c r="L198" s="270"/>
      <c r="M198" s="270"/>
      <c r="N198" s="270"/>
      <c r="O198" s="270"/>
      <c r="P198" s="270"/>
      <c r="Q198" s="270"/>
      <c r="R198" s="270"/>
      <c r="S198" s="270"/>
      <c r="T198" s="271"/>
    </row>
    <row r="199" spans="2:20" s="3" customFormat="1" ht="30" customHeight="1" x14ac:dyDescent="0.2">
      <c r="B199" s="304" t="s">
        <v>890</v>
      </c>
      <c r="C199" s="305"/>
      <c r="D199" s="304"/>
      <c r="E199" s="305"/>
      <c r="F199" s="304" t="s">
        <v>891</v>
      </c>
      <c r="G199" s="306"/>
      <c r="H199" s="306"/>
      <c r="I199" s="305"/>
      <c r="J199" s="269" t="s">
        <v>892</v>
      </c>
      <c r="K199" s="270"/>
      <c r="L199" s="270"/>
      <c r="M199" s="270"/>
      <c r="N199" s="270"/>
      <c r="O199" s="270"/>
      <c r="P199" s="270"/>
      <c r="Q199" s="270"/>
      <c r="R199" s="270"/>
      <c r="S199" s="270"/>
      <c r="T199" s="271"/>
    </row>
    <row r="200" spans="2:20" s="3" customFormat="1" ht="57.6" customHeight="1" x14ac:dyDescent="0.2">
      <c r="B200" s="304" t="s">
        <v>681</v>
      </c>
      <c r="C200" s="305"/>
      <c r="D200" s="304" t="s">
        <v>698</v>
      </c>
      <c r="E200" s="305"/>
      <c r="F200" s="304" t="s">
        <v>682</v>
      </c>
      <c r="G200" s="306"/>
      <c r="H200" s="306"/>
      <c r="I200" s="305"/>
      <c r="J200" s="269" t="s">
        <v>754</v>
      </c>
      <c r="K200" s="270"/>
      <c r="L200" s="270"/>
      <c r="M200" s="270"/>
      <c r="N200" s="270"/>
      <c r="O200" s="270"/>
      <c r="P200" s="270"/>
      <c r="Q200" s="270"/>
      <c r="R200" s="270"/>
      <c r="S200" s="270"/>
      <c r="T200" s="271"/>
    </row>
    <row r="201" spans="2:20" s="3" customFormat="1" ht="55.9" customHeight="1" x14ac:dyDescent="0.2">
      <c r="B201" s="304" t="s">
        <v>741</v>
      </c>
      <c r="C201" s="305"/>
      <c r="D201" s="304"/>
      <c r="E201" s="305"/>
      <c r="F201" s="304" t="s">
        <v>806</v>
      </c>
      <c r="G201" s="306"/>
      <c r="H201" s="306"/>
      <c r="I201" s="305"/>
      <c r="J201" s="269" t="s">
        <v>807</v>
      </c>
      <c r="K201" s="270"/>
      <c r="L201" s="270"/>
      <c r="M201" s="270"/>
      <c r="N201" s="270"/>
      <c r="O201" s="270"/>
      <c r="P201" s="270"/>
      <c r="Q201" s="270"/>
      <c r="R201" s="270"/>
      <c r="S201" s="270"/>
      <c r="T201" s="271"/>
    </row>
    <row r="202" spans="2:20" s="3" customFormat="1" ht="81" customHeight="1" x14ac:dyDescent="0.2">
      <c r="B202" s="304" t="s">
        <v>683</v>
      </c>
      <c r="C202" s="305"/>
      <c r="D202" s="304"/>
      <c r="E202" s="305"/>
      <c r="F202" s="304" t="s">
        <v>684</v>
      </c>
      <c r="G202" s="306"/>
      <c r="H202" s="306"/>
      <c r="I202" s="305"/>
      <c r="J202" s="269" t="s">
        <v>755</v>
      </c>
      <c r="K202" s="270"/>
      <c r="L202" s="270"/>
      <c r="M202" s="270"/>
      <c r="N202" s="270"/>
      <c r="O202" s="270"/>
      <c r="P202" s="270"/>
      <c r="Q202" s="270"/>
      <c r="R202" s="270"/>
      <c r="S202" s="270"/>
      <c r="T202" s="271"/>
    </row>
    <row r="203" spans="2:20" s="3" customFormat="1" ht="81" customHeight="1" x14ac:dyDescent="0.2">
      <c r="B203" s="304" t="s">
        <v>625</v>
      </c>
      <c r="C203" s="305"/>
      <c r="D203" s="304" t="s">
        <v>756</v>
      </c>
      <c r="E203" s="305"/>
      <c r="F203" s="304" t="s">
        <v>712</v>
      </c>
      <c r="G203" s="306"/>
      <c r="H203" s="306"/>
      <c r="I203" s="305"/>
      <c r="J203" s="269" t="s">
        <v>742</v>
      </c>
      <c r="K203" s="270"/>
      <c r="L203" s="270"/>
      <c r="M203" s="270"/>
      <c r="N203" s="270"/>
      <c r="O203" s="270"/>
      <c r="P203" s="270"/>
      <c r="Q203" s="270"/>
      <c r="R203" s="270"/>
      <c r="S203" s="270"/>
      <c r="T203" s="271"/>
    </row>
    <row r="204" spans="2:20" s="3" customFormat="1" ht="37.9" customHeight="1" x14ac:dyDescent="0.2">
      <c r="B204" s="304" t="s">
        <v>757</v>
      </c>
      <c r="C204" s="305"/>
      <c r="D204" s="304" t="s">
        <v>663</v>
      </c>
      <c r="E204" s="305"/>
      <c r="F204" s="304" t="s">
        <v>758</v>
      </c>
      <c r="G204" s="306"/>
      <c r="H204" s="306"/>
      <c r="I204" s="305"/>
      <c r="J204" s="269" t="s">
        <v>808</v>
      </c>
      <c r="K204" s="270"/>
      <c r="L204" s="270"/>
      <c r="M204" s="270"/>
      <c r="N204" s="270"/>
      <c r="O204" s="270"/>
      <c r="P204" s="270"/>
      <c r="Q204" s="270"/>
      <c r="R204" s="270"/>
      <c r="S204" s="270"/>
      <c r="T204" s="271"/>
    </row>
    <row r="205" spans="2:20" s="3" customFormat="1" ht="40.9" customHeight="1" x14ac:dyDescent="0.2">
      <c r="B205" s="304" t="s">
        <v>663</v>
      </c>
      <c r="C205" s="305"/>
      <c r="D205" s="304" t="s">
        <v>649</v>
      </c>
      <c r="E205" s="305"/>
      <c r="F205" s="304" t="s">
        <v>759</v>
      </c>
      <c r="G205" s="306"/>
      <c r="H205" s="306"/>
      <c r="I205" s="305"/>
      <c r="J205" s="269" t="s">
        <v>893</v>
      </c>
      <c r="K205" s="270"/>
      <c r="L205" s="270"/>
      <c r="M205" s="270"/>
      <c r="N205" s="270"/>
      <c r="O205" s="270"/>
      <c r="P205" s="270"/>
      <c r="Q205" s="270"/>
      <c r="R205" s="270"/>
      <c r="S205" s="270"/>
      <c r="T205" s="271"/>
    </row>
    <row r="206" spans="2:20" s="3" customFormat="1" ht="81" customHeight="1" x14ac:dyDescent="0.2">
      <c r="B206" s="304" t="s">
        <v>649</v>
      </c>
      <c r="C206" s="305"/>
      <c r="D206" s="304" t="s">
        <v>626</v>
      </c>
      <c r="E206" s="305"/>
      <c r="F206" s="291" t="s">
        <v>760</v>
      </c>
      <c r="G206" s="292"/>
      <c r="H206" s="292"/>
      <c r="I206" s="293"/>
      <c r="J206" s="269" t="s">
        <v>894</v>
      </c>
      <c r="K206" s="270"/>
      <c r="L206" s="270"/>
      <c r="M206" s="270"/>
      <c r="N206" s="270"/>
      <c r="O206" s="270"/>
      <c r="P206" s="270"/>
      <c r="Q206" s="270"/>
      <c r="R206" s="270"/>
      <c r="S206" s="270"/>
      <c r="T206" s="271"/>
    </row>
    <row r="207" spans="2:20" s="3" customFormat="1" ht="40.9" customHeight="1" x14ac:dyDescent="0.2">
      <c r="B207" s="291" t="s">
        <v>664</v>
      </c>
      <c r="C207" s="293"/>
      <c r="D207" s="304" t="s">
        <v>743</v>
      </c>
      <c r="E207" s="305"/>
      <c r="F207" s="291" t="s">
        <v>657</v>
      </c>
      <c r="G207" s="292"/>
      <c r="H207" s="292"/>
      <c r="I207" s="293"/>
      <c r="J207" s="269" t="s">
        <v>713</v>
      </c>
      <c r="K207" s="270"/>
      <c r="L207" s="270"/>
      <c r="M207" s="270"/>
      <c r="N207" s="270"/>
      <c r="O207" s="270"/>
      <c r="P207" s="270"/>
      <c r="Q207" s="270"/>
      <c r="R207" s="270"/>
      <c r="S207" s="270"/>
      <c r="T207" s="271"/>
    </row>
    <row r="208" spans="2:20" s="3" customFormat="1" ht="40.9" customHeight="1" x14ac:dyDescent="0.2">
      <c r="B208" s="304"/>
      <c r="C208" s="305"/>
      <c r="D208" s="304"/>
      <c r="E208" s="305"/>
      <c r="F208" s="304" t="s">
        <v>608</v>
      </c>
      <c r="G208" s="306"/>
      <c r="H208" s="306"/>
      <c r="I208" s="305"/>
      <c r="J208" s="269" t="s">
        <v>609</v>
      </c>
      <c r="K208" s="270"/>
      <c r="L208" s="270"/>
      <c r="M208" s="270"/>
      <c r="N208" s="270"/>
      <c r="O208" s="270"/>
      <c r="P208" s="270"/>
      <c r="Q208" s="270"/>
      <c r="R208" s="270"/>
      <c r="S208" s="270"/>
      <c r="T208" s="271"/>
    </row>
    <row r="209" spans="2:20" s="3" customFormat="1" ht="30.4" customHeight="1" x14ac:dyDescent="0.2">
      <c r="B209" s="439" t="s">
        <v>86</v>
      </c>
      <c r="C209" s="440"/>
      <c r="D209" s="440"/>
      <c r="E209" s="440"/>
      <c r="F209" s="440"/>
      <c r="G209" s="440"/>
      <c r="H209" s="440"/>
      <c r="I209" s="440"/>
      <c r="J209" s="440"/>
      <c r="K209" s="440"/>
      <c r="L209" s="440"/>
      <c r="M209" s="440"/>
      <c r="N209" s="440"/>
      <c r="O209" s="440"/>
      <c r="P209" s="440"/>
      <c r="Q209" s="440"/>
      <c r="R209" s="440"/>
      <c r="S209" s="440"/>
      <c r="T209" s="441"/>
    </row>
    <row r="210" spans="2:20" s="3" customFormat="1" ht="41.65" customHeight="1" x14ac:dyDescent="0.2">
      <c r="B210" s="437" t="s">
        <v>87</v>
      </c>
      <c r="C210" s="297" t="s">
        <v>505</v>
      </c>
      <c r="D210" s="298"/>
      <c r="E210" s="298"/>
      <c r="F210" s="298"/>
      <c r="G210" s="298"/>
      <c r="H210" s="298"/>
      <c r="I210" s="298"/>
      <c r="J210" s="298"/>
      <c r="K210" s="298"/>
      <c r="L210" s="298"/>
      <c r="M210" s="298"/>
      <c r="N210" s="298"/>
      <c r="O210" s="298"/>
      <c r="P210" s="298"/>
      <c r="Q210" s="298"/>
      <c r="R210" s="298"/>
      <c r="S210" s="298"/>
      <c r="T210" s="299"/>
    </row>
    <row r="211" spans="2:20" s="3" customFormat="1" ht="22.5" customHeight="1" x14ac:dyDescent="0.2">
      <c r="B211" s="438"/>
      <c r="C211" s="287" t="s">
        <v>117</v>
      </c>
      <c r="D211" s="288"/>
      <c r="E211" s="288"/>
      <c r="F211" s="288"/>
      <c r="G211" s="288"/>
      <c r="H211" s="288"/>
      <c r="I211" s="288"/>
      <c r="J211" s="288"/>
      <c r="K211" s="288"/>
      <c r="L211" s="289"/>
      <c r="M211" s="287"/>
      <c r="N211" s="288"/>
      <c r="O211" s="288"/>
      <c r="P211" s="288"/>
      <c r="Q211" s="288"/>
      <c r="R211" s="288"/>
      <c r="S211" s="288"/>
      <c r="T211" s="289"/>
    </row>
    <row r="212" spans="2:20" s="3" customFormat="1" ht="22.5" customHeight="1" x14ac:dyDescent="0.2">
      <c r="B212" s="438"/>
      <c r="C212" s="263" t="s">
        <v>74</v>
      </c>
      <c r="D212" s="263"/>
      <c r="E212" s="263"/>
      <c r="F212" s="263" t="s">
        <v>443</v>
      </c>
      <c r="G212" s="263"/>
      <c r="H212" s="263" t="s">
        <v>64</v>
      </c>
      <c r="I212" s="263"/>
      <c r="J212" s="263" t="s">
        <v>88</v>
      </c>
      <c r="K212" s="263"/>
      <c r="L212" s="263"/>
      <c r="M212" s="387"/>
      <c r="N212" s="388"/>
      <c r="O212" s="388"/>
      <c r="P212" s="388"/>
      <c r="Q212" s="388"/>
      <c r="R212" s="388"/>
      <c r="S212" s="388"/>
      <c r="T212" s="389"/>
    </row>
    <row r="213" spans="2:20" s="3" customFormat="1" ht="22.5" customHeight="1" x14ac:dyDescent="0.2">
      <c r="B213" s="438"/>
      <c r="C213" s="273" t="s">
        <v>76</v>
      </c>
      <c r="D213" s="273"/>
      <c r="E213" s="273"/>
      <c r="F213" s="360">
        <f>+H216/100</f>
        <v>0.40100000000000002</v>
      </c>
      <c r="G213" s="360"/>
      <c r="H213" s="360">
        <v>0.54990000000000006</v>
      </c>
      <c r="I213" s="360"/>
      <c r="J213" s="359">
        <f>F213-H213</f>
        <v>-0.14890000000000003</v>
      </c>
      <c r="K213" s="359"/>
      <c r="L213" s="359"/>
      <c r="M213" s="390"/>
      <c r="N213" s="391"/>
      <c r="O213" s="391"/>
      <c r="P213" s="391"/>
      <c r="Q213" s="391"/>
      <c r="R213" s="391"/>
      <c r="S213" s="391"/>
      <c r="T213" s="392"/>
    </row>
    <row r="214" spans="2:20" s="3" customFormat="1" ht="22.5" customHeight="1" x14ac:dyDescent="0.2">
      <c r="B214" s="438"/>
      <c r="C214" s="91"/>
      <c r="D214" s="91"/>
      <c r="E214" s="91"/>
      <c r="F214" s="90"/>
      <c r="G214" s="90"/>
      <c r="H214" s="90"/>
      <c r="I214" s="90"/>
      <c r="J214" s="90"/>
      <c r="K214" s="90"/>
      <c r="L214" s="90"/>
      <c r="M214" s="390"/>
      <c r="N214" s="391"/>
      <c r="O214" s="391"/>
      <c r="P214" s="391"/>
      <c r="Q214" s="391"/>
      <c r="R214" s="391"/>
      <c r="S214" s="391"/>
      <c r="T214" s="392"/>
    </row>
    <row r="215" spans="2:20" s="3" customFormat="1" ht="27" customHeight="1" x14ac:dyDescent="0.2">
      <c r="B215" s="438"/>
      <c r="C215" s="263" t="s">
        <v>77</v>
      </c>
      <c r="D215" s="263"/>
      <c r="E215" s="256" t="s">
        <v>66</v>
      </c>
      <c r="F215" s="257"/>
      <c r="G215" s="93" t="s">
        <v>78</v>
      </c>
      <c r="H215" s="359" t="s">
        <v>79</v>
      </c>
      <c r="I215" s="359"/>
      <c r="J215" s="93" t="s">
        <v>80</v>
      </c>
      <c r="K215" s="359" t="s">
        <v>81</v>
      </c>
      <c r="L215" s="359"/>
      <c r="M215" s="390"/>
      <c r="N215" s="391"/>
      <c r="O215" s="391"/>
      <c r="P215" s="391"/>
      <c r="Q215" s="391"/>
      <c r="R215" s="391"/>
      <c r="S215" s="391"/>
      <c r="T215" s="392"/>
    </row>
    <row r="216" spans="2:20" s="3" customFormat="1" ht="30" customHeight="1" x14ac:dyDescent="0.2">
      <c r="B216" s="438"/>
      <c r="C216" s="290">
        <f>I161</f>
        <v>43044</v>
      </c>
      <c r="D216" s="290"/>
      <c r="E216" s="373">
        <f>J161</f>
        <v>44772</v>
      </c>
      <c r="F216" s="374"/>
      <c r="G216" s="17">
        <f>K161</f>
        <v>1728</v>
      </c>
      <c r="H216" s="274">
        <v>40.1</v>
      </c>
      <c r="I216" s="296"/>
      <c r="J216" s="296"/>
      <c r="K216" s="296"/>
      <c r="L216" s="275"/>
      <c r="M216" s="390"/>
      <c r="N216" s="391"/>
      <c r="O216" s="391"/>
      <c r="P216" s="391"/>
      <c r="Q216" s="391"/>
      <c r="R216" s="391"/>
      <c r="S216" s="391"/>
      <c r="T216" s="392"/>
    </row>
    <row r="217" spans="2:20" s="3" customFormat="1" ht="25.5" customHeight="1" x14ac:dyDescent="0.2">
      <c r="B217" s="438"/>
      <c r="C217" s="91"/>
      <c r="D217" s="92"/>
      <c r="E217" s="89"/>
      <c r="F217" s="17"/>
      <c r="G217" s="20"/>
      <c r="H217" s="20"/>
      <c r="I217" s="17"/>
      <c r="J217" s="19"/>
      <c r="K217" s="19"/>
      <c r="L217" s="90"/>
      <c r="M217" s="390"/>
      <c r="N217" s="391"/>
      <c r="O217" s="391"/>
      <c r="P217" s="391"/>
      <c r="Q217" s="391"/>
      <c r="R217" s="391"/>
      <c r="S217" s="391"/>
      <c r="T217" s="392"/>
    </row>
    <row r="218" spans="2:20" s="3" customFormat="1" ht="19.5" customHeight="1" x14ac:dyDescent="0.2">
      <c r="B218" s="438"/>
      <c r="C218" s="287" t="s">
        <v>82</v>
      </c>
      <c r="D218" s="288"/>
      <c r="E218" s="288"/>
      <c r="F218" s="288"/>
      <c r="G218" s="288"/>
      <c r="H218" s="288"/>
      <c r="I218" s="288"/>
      <c r="J218" s="288"/>
      <c r="K218" s="288"/>
      <c r="L218" s="289"/>
      <c r="M218" s="393"/>
      <c r="N218" s="394"/>
      <c r="O218" s="394"/>
      <c r="P218" s="394"/>
      <c r="Q218" s="394"/>
      <c r="R218" s="394"/>
      <c r="S218" s="394"/>
      <c r="T218" s="395"/>
    </row>
    <row r="219" spans="2:20" s="3" customFormat="1" ht="22.5" customHeight="1" x14ac:dyDescent="0.2">
      <c r="B219" s="438"/>
      <c r="C219" s="345" t="s">
        <v>83</v>
      </c>
      <c r="D219" s="614"/>
      <c r="E219" s="614"/>
      <c r="F219" s="346"/>
      <c r="G219" s="286" t="s">
        <v>610</v>
      </c>
      <c r="H219" s="286"/>
      <c r="I219" s="286"/>
      <c r="J219" s="286"/>
      <c r="K219" s="286" t="s">
        <v>84</v>
      </c>
      <c r="L219" s="286"/>
      <c r="M219" s="286"/>
      <c r="N219" s="286"/>
      <c r="O219" s="286"/>
      <c r="P219" s="286"/>
      <c r="Q219" s="286"/>
      <c r="R219" s="286"/>
      <c r="S219" s="286"/>
      <c r="T219" s="286"/>
    </row>
    <row r="220" spans="2:20" ht="35.25" customHeight="1" x14ac:dyDescent="0.2">
      <c r="B220" s="438"/>
      <c r="C220" s="309" t="s">
        <v>85</v>
      </c>
      <c r="D220" s="309"/>
      <c r="E220" s="345" t="s">
        <v>444</v>
      </c>
      <c r="F220" s="346"/>
      <c r="G220" s="286"/>
      <c r="H220" s="286"/>
      <c r="I220" s="286"/>
      <c r="J220" s="286"/>
      <c r="K220" s="286"/>
      <c r="L220" s="286"/>
      <c r="M220" s="286"/>
      <c r="N220" s="286"/>
      <c r="O220" s="286"/>
      <c r="P220" s="286"/>
      <c r="Q220" s="286"/>
      <c r="R220" s="286"/>
      <c r="S220" s="286"/>
      <c r="T220" s="286"/>
    </row>
    <row r="221" spans="2:20" ht="52.9" customHeight="1" x14ac:dyDescent="0.2">
      <c r="B221" s="438"/>
      <c r="C221" s="294" t="s">
        <v>724</v>
      </c>
      <c r="D221" s="295"/>
      <c r="E221" s="294"/>
      <c r="F221" s="295"/>
      <c r="G221" s="291" t="s">
        <v>652</v>
      </c>
      <c r="H221" s="292"/>
      <c r="I221" s="292"/>
      <c r="J221" s="293"/>
      <c r="K221" s="269" t="s">
        <v>897</v>
      </c>
      <c r="L221" s="270"/>
      <c r="M221" s="270"/>
      <c r="N221" s="270"/>
      <c r="O221" s="270"/>
      <c r="P221" s="270"/>
      <c r="Q221" s="270"/>
      <c r="R221" s="270"/>
      <c r="S221" s="270"/>
      <c r="T221" s="271"/>
    </row>
    <row r="222" spans="2:20" ht="54.6" customHeight="1" x14ac:dyDescent="0.2">
      <c r="B222" s="438"/>
      <c r="C222" s="294" t="s">
        <v>761</v>
      </c>
      <c r="D222" s="295"/>
      <c r="E222" s="294"/>
      <c r="F222" s="295"/>
      <c r="G222" s="291" t="s">
        <v>762</v>
      </c>
      <c r="H222" s="292"/>
      <c r="I222" s="292"/>
      <c r="J222" s="293"/>
      <c r="K222" s="269" t="s">
        <v>898</v>
      </c>
      <c r="L222" s="270"/>
      <c r="M222" s="270"/>
      <c r="N222" s="270"/>
      <c r="O222" s="270"/>
      <c r="P222" s="270"/>
      <c r="Q222" s="270"/>
      <c r="R222" s="270"/>
      <c r="S222" s="270"/>
      <c r="T222" s="271"/>
    </row>
    <row r="223" spans="2:20" ht="97.9" customHeight="1" x14ac:dyDescent="0.2">
      <c r="B223" s="438"/>
      <c r="C223" s="294" t="s">
        <v>725</v>
      </c>
      <c r="D223" s="295"/>
      <c r="E223" s="294"/>
      <c r="F223" s="295"/>
      <c r="G223" s="291" t="s">
        <v>763</v>
      </c>
      <c r="H223" s="292"/>
      <c r="I223" s="292"/>
      <c r="J223" s="293"/>
      <c r="K223" s="269" t="s">
        <v>899</v>
      </c>
      <c r="L223" s="270"/>
      <c r="M223" s="270"/>
      <c r="N223" s="270"/>
      <c r="O223" s="270"/>
      <c r="P223" s="270"/>
      <c r="Q223" s="270"/>
      <c r="R223" s="270"/>
      <c r="S223" s="270"/>
      <c r="T223" s="271"/>
    </row>
    <row r="224" spans="2:20" ht="70.150000000000006" customHeight="1" x14ac:dyDescent="0.2">
      <c r="B224" s="438"/>
      <c r="C224" s="294" t="s">
        <v>714</v>
      </c>
      <c r="D224" s="295"/>
      <c r="E224" s="294"/>
      <c r="F224" s="295"/>
      <c r="G224" s="291" t="s">
        <v>900</v>
      </c>
      <c r="H224" s="292"/>
      <c r="I224" s="292"/>
      <c r="J224" s="293"/>
      <c r="K224" s="269" t="s">
        <v>901</v>
      </c>
      <c r="L224" s="270"/>
      <c r="M224" s="270"/>
      <c r="N224" s="270"/>
      <c r="O224" s="270"/>
      <c r="P224" s="270"/>
      <c r="Q224" s="270"/>
      <c r="R224" s="270"/>
      <c r="S224" s="270"/>
      <c r="T224" s="271"/>
    </row>
    <row r="225" spans="2:20" ht="52.15" customHeight="1" x14ac:dyDescent="0.2">
      <c r="B225" s="438"/>
      <c r="C225" s="294" t="s">
        <v>809</v>
      </c>
      <c r="D225" s="295"/>
      <c r="E225" s="294"/>
      <c r="F225" s="295"/>
      <c r="G225" s="291" t="s">
        <v>810</v>
      </c>
      <c r="H225" s="292"/>
      <c r="I225" s="292"/>
      <c r="J225" s="293"/>
      <c r="K225" s="269" t="s">
        <v>902</v>
      </c>
      <c r="L225" s="270"/>
      <c r="M225" s="270"/>
      <c r="N225" s="270"/>
      <c r="O225" s="270"/>
      <c r="P225" s="270"/>
      <c r="Q225" s="270"/>
      <c r="R225" s="270"/>
      <c r="S225" s="270"/>
      <c r="T225" s="271"/>
    </row>
    <row r="226" spans="2:20" s="3" customFormat="1" ht="52.15" customHeight="1" x14ac:dyDescent="0.2">
      <c r="B226" s="438"/>
      <c r="C226" s="294" t="s">
        <v>744</v>
      </c>
      <c r="D226" s="295"/>
      <c r="E226" s="294"/>
      <c r="F226" s="295"/>
      <c r="G226" s="291" t="s">
        <v>745</v>
      </c>
      <c r="H226" s="292"/>
      <c r="I226" s="292"/>
      <c r="J226" s="293"/>
      <c r="K226" s="269" t="s">
        <v>903</v>
      </c>
      <c r="L226" s="270"/>
      <c r="M226" s="270"/>
      <c r="N226" s="270"/>
      <c r="O226" s="270"/>
      <c r="P226" s="270"/>
      <c r="Q226" s="270"/>
      <c r="R226" s="270"/>
      <c r="S226" s="270"/>
      <c r="T226" s="271"/>
    </row>
    <row r="227" spans="2:20" s="3" customFormat="1" ht="45" customHeight="1" x14ac:dyDescent="0.2">
      <c r="B227" s="438"/>
      <c r="C227" s="294" t="s">
        <v>665</v>
      </c>
      <c r="D227" s="295"/>
      <c r="E227" s="294" t="s">
        <v>764</v>
      </c>
      <c r="F227" s="295"/>
      <c r="G227" s="291" t="s">
        <v>765</v>
      </c>
      <c r="H227" s="292"/>
      <c r="I227" s="292"/>
      <c r="J227" s="293"/>
      <c r="K227" s="269" t="s">
        <v>904</v>
      </c>
      <c r="L227" s="270"/>
      <c r="M227" s="270"/>
      <c r="N227" s="270"/>
      <c r="O227" s="270"/>
      <c r="P227" s="270"/>
      <c r="Q227" s="270"/>
      <c r="R227" s="270"/>
      <c r="S227" s="270"/>
      <c r="T227" s="271"/>
    </row>
    <row r="228" spans="2:20" s="3" customFormat="1" ht="72.599999999999994" customHeight="1" x14ac:dyDescent="0.2">
      <c r="B228" s="438"/>
      <c r="C228" s="294" t="s">
        <v>658</v>
      </c>
      <c r="D228" s="295"/>
      <c r="E228" s="294"/>
      <c r="F228" s="295"/>
      <c r="G228" s="291" t="s">
        <v>650</v>
      </c>
      <c r="H228" s="292"/>
      <c r="I228" s="292"/>
      <c r="J228" s="293"/>
      <c r="K228" s="269" t="s">
        <v>788</v>
      </c>
      <c r="L228" s="270"/>
      <c r="M228" s="270"/>
      <c r="N228" s="270"/>
      <c r="O228" s="270"/>
      <c r="P228" s="270"/>
      <c r="Q228" s="270"/>
      <c r="R228" s="270"/>
      <c r="S228" s="270"/>
      <c r="T228" s="271"/>
    </row>
    <row r="229" spans="2:20" s="3" customFormat="1" ht="78.599999999999994" customHeight="1" x14ac:dyDescent="0.2">
      <c r="B229" s="438"/>
      <c r="C229" s="294" t="s">
        <v>627</v>
      </c>
      <c r="D229" s="295"/>
      <c r="E229" s="294"/>
      <c r="F229" s="295"/>
      <c r="G229" s="291" t="s">
        <v>905</v>
      </c>
      <c r="H229" s="292"/>
      <c r="I229" s="292"/>
      <c r="J229" s="293"/>
      <c r="K229" s="269" t="s">
        <v>906</v>
      </c>
      <c r="L229" s="270"/>
      <c r="M229" s="270"/>
      <c r="N229" s="270"/>
      <c r="O229" s="270"/>
      <c r="P229" s="270"/>
      <c r="Q229" s="270"/>
      <c r="R229" s="270"/>
      <c r="S229" s="270"/>
      <c r="T229" s="271"/>
    </row>
    <row r="230" spans="2:20" s="3" customFormat="1" ht="55.15" customHeight="1" x14ac:dyDescent="0.2">
      <c r="B230" s="438"/>
      <c r="C230" s="294" t="s">
        <v>611</v>
      </c>
      <c r="D230" s="295"/>
      <c r="E230" s="294"/>
      <c r="F230" s="295"/>
      <c r="G230" s="285" t="s">
        <v>612</v>
      </c>
      <c r="H230" s="285"/>
      <c r="I230" s="285"/>
      <c r="J230" s="285"/>
      <c r="K230" s="269" t="s">
        <v>907</v>
      </c>
      <c r="L230" s="270"/>
      <c r="M230" s="270"/>
      <c r="N230" s="270"/>
      <c r="O230" s="270"/>
      <c r="P230" s="270"/>
      <c r="Q230" s="270"/>
      <c r="R230" s="270"/>
      <c r="S230" s="270"/>
      <c r="T230" s="271"/>
    </row>
    <row r="231" spans="2:20" s="3" customFormat="1" ht="42" customHeight="1" x14ac:dyDescent="0.2">
      <c r="B231" s="438"/>
      <c r="C231" s="294" t="s">
        <v>636</v>
      </c>
      <c r="D231" s="295"/>
      <c r="E231" s="294"/>
      <c r="F231" s="295"/>
      <c r="G231" s="285" t="s">
        <v>637</v>
      </c>
      <c r="H231" s="285"/>
      <c r="I231" s="285"/>
      <c r="J231" s="285"/>
      <c r="K231" s="307" t="s">
        <v>908</v>
      </c>
      <c r="L231" s="307"/>
      <c r="M231" s="307"/>
      <c r="N231" s="307"/>
      <c r="O231" s="307"/>
      <c r="P231" s="307"/>
      <c r="Q231" s="307"/>
      <c r="R231" s="307"/>
      <c r="S231" s="307"/>
      <c r="T231" s="307"/>
    </row>
    <row r="232" spans="2:20" s="3" customFormat="1" ht="63.6" customHeight="1" x14ac:dyDescent="0.2">
      <c r="B232" s="154"/>
      <c r="C232" s="294" t="s">
        <v>628</v>
      </c>
      <c r="D232" s="295"/>
      <c r="E232" s="294"/>
      <c r="F232" s="295"/>
      <c r="G232" s="285" t="s">
        <v>726</v>
      </c>
      <c r="H232" s="285"/>
      <c r="I232" s="285"/>
      <c r="J232" s="285"/>
      <c r="K232" s="269" t="s">
        <v>909</v>
      </c>
      <c r="L232" s="270"/>
      <c r="M232" s="270"/>
      <c r="N232" s="270"/>
      <c r="O232" s="270"/>
      <c r="P232" s="270"/>
      <c r="Q232" s="270"/>
      <c r="R232" s="270"/>
      <c r="S232" s="270"/>
      <c r="T232" s="271"/>
    </row>
    <row r="233" spans="2:20" s="3" customFormat="1" ht="37.15" customHeight="1" x14ac:dyDescent="0.2">
      <c r="B233" s="154"/>
      <c r="C233" s="294" t="s">
        <v>811</v>
      </c>
      <c r="D233" s="295"/>
      <c r="E233" s="294"/>
      <c r="F233" s="295"/>
      <c r="G233" s="285" t="s">
        <v>812</v>
      </c>
      <c r="H233" s="285"/>
      <c r="I233" s="285"/>
      <c r="J233" s="285"/>
      <c r="K233" s="269" t="s">
        <v>910</v>
      </c>
      <c r="L233" s="270"/>
      <c r="M233" s="270"/>
      <c r="N233" s="270"/>
      <c r="O233" s="270"/>
      <c r="P233" s="270"/>
      <c r="Q233" s="270"/>
      <c r="R233" s="270"/>
      <c r="S233" s="270"/>
      <c r="T233" s="271"/>
    </row>
    <row r="234" spans="2:20" s="3" customFormat="1" ht="31.15" customHeight="1" x14ac:dyDescent="0.2">
      <c r="B234" s="154"/>
      <c r="C234" s="294" t="s">
        <v>746</v>
      </c>
      <c r="D234" s="295"/>
      <c r="E234" s="294"/>
      <c r="F234" s="295"/>
      <c r="G234" s="285" t="s">
        <v>747</v>
      </c>
      <c r="H234" s="285"/>
      <c r="I234" s="285"/>
      <c r="J234" s="285"/>
      <c r="K234" s="269" t="s">
        <v>813</v>
      </c>
      <c r="L234" s="270"/>
      <c r="M234" s="270"/>
      <c r="N234" s="270"/>
      <c r="O234" s="270"/>
      <c r="P234" s="270"/>
      <c r="Q234" s="270"/>
      <c r="R234" s="270"/>
      <c r="S234" s="270"/>
      <c r="T234" s="271"/>
    </row>
    <row r="235" spans="2:20" s="3" customFormat="1" ht="34.9" customHeight="1" x14ac:dyDescent="0.2">
      <c r="B235" s="197"/>
      <c r="C235" s="294" t="s">
        <v>814</v>
      </c>
      <c r="D235" s="295"/>
      <c r="E235" s="294"/>
      <c r="F235" s="295"/>
      <c r="G235" s="285" t="s">
        <v>810</v>
      </c>
      <c r="H235" s="285"/>
      <c r="I235" s="285"/>
      <c r="J235" s="285"/>
      <c r="K235" s="269" t="s">
        <v>815</v>
      </c>
      <c r="L235" s="270"/>
      <c r="M235" s="270"/>
      <c r="N235" s="270"/>
      <c r="O235" s="270"/>
      <c r="P235" s="270"/>
      <c r="Q235" s="270"/>
      <c r="R235" s="270"/>
      <c r="S235" s="270"/>
      <c r="T235" s="271"/>
    </row>
    <row r="236" spans="2:20" s="3" customFormat="1" ht="34.15" customHeight="1" x14ac:dyDescent="0.2">
      <c r="B236" s="197"/>
      <c r="C236" s="294" t="s">
        <v>816</v>
      </c>
      <c r="D236" s="295"/>
      <c r="E236" s="294"/>
      <c r="F236" s="295"/>
      <c r="G236" s="285" t="s">
        <v>817</v>
      </c>
      <c r="H236" s="285"/>
      <c r="I236" s="285"/>
      <c r="J236" s="285"/>
      <c r="K236" s="269" t="s">
        <v>911</v>
      </c>
      <c r="L236" s="270"/>
      <c r="M236" s="270"/>
      <c r="N236" s="270"/>
      <c r="O236" s="270"/>
      <c r="P236" s="270"/>
      <c r="Q236" s="270"/>
      <c r="R236" s="270"/>
      <c r="S236" s="270"/>
      <c r="T236" s="271"/>
    </row>
    <row r="237" spans="2:20" s="3" customFormat="1" ht="51" customHeight="1" x14ac:dyDescent="0.2">
      <c r="B237" s="199"/>
      <c r="C237" s="294" t="s">
        <v>666</v>
      </c>
      <c r="D237" s="295"/>
      <c r="E237" s="294" t="s">
        <v>748</v>
      </c>
      <c r="F237" s="295"/>
      <c r="G237" s="285" t="s">
        <v>818</v>
      </c>
      <c r="H237" s="285"/>
      <c r="I237" s="285"/>
      <c r="J237" s="285"/>
      <c r="K237" s="269" t="s">
        <v>912</v>
      </c>
      <c r="L237" s="270"/>
      <c r="M237" s="270"/>
      <c r="N237" s="270"/>
      <c r="O237" s="270"/>
      <c r="P237" s="270"/>
      <c r="Q237" s="270"/>
      <c r="R237" s="270"/>
      <c r="S237" s="270"/>
      <c r="T237" s="271"/>
    </row>
    <row r="238" spans="2:20" s="3" customFormat="1" ht="72.599999999999994" customHeight="1" x14ac:dyDescent="0.2">
      <c r="B238" s="199"/>
      <c r="C238" s="294" t="s">
        <v>913</v>
      </c>
      <c r="D238" s="295"/>
      <c r="E238" s="294"/>
      <c r="F238" s="295"/>
      <c r="G238" s="291" t="s">
        <v>914</v>
      </c>
      <c r="H238" s="292"/>
      <c r="I238" s="292"/>
      <c r="J238" s="293"/>
      <c r="K238" s="269" t="s">
        <v>915</v>
      </c>
      <c r="L238" s="270"/>
      <c r="M238" s="270"/>
      <c r="N238" s="270"/>
      <c r="O238" s="270"/>
      <c r="P238" s="270"/>
      <c r="Q238" s="270"/>
      <c r="R238" s="270"/>
      <c r="S238" s="270"/>
      <c r="T238" s="271"/>
    </row>
    <row r="239" spans="2:20" s="3" customFormat="1" ht="52.15" customHeight="1" x14ac:dyDescent="0.2">
      <c r="B239" s="199"/>
      <c r="C239" s="294" t="s">
        <v>629</v>
      </c>
      <c r="D239" s="295"/>
      <c r="E239" s="294"/>
      <c r="F239" s="295"/>
      <c r="G239" s="291" t="s">
        <v>715</v>
      </c>
      <c r="H239" s="292"/>
      <c r="I239" s="292"/>
      <c r="J239" s="293"/>
      <c r="K239" s="273" t="s">
        <v>766</v>
      </c>
      <c r="L239" s="273"/>
      <c r="M239" s="273"/>
      <c r="N239" s="273"/>
      <c r="O239" s="273"/>
      <c r="P239" s="273"/>
      <c r="Q239" s="273"/>
      <c r="R239" s="273"/>
      <c r="S239" s="273"/>
      <c r="T239" s="661"/>
    </row>
    <row r="240" spans="2:20" s="3" customFormat="1" ht="40.15" customHeight="1" x14ac:dyDescent="0.2">
      <c r="B240" s="199"/>
      <c r="C240" s="294" t="s">
        <v>685</v>
      </c>
      <c r="D240" s="295"/>
      <c r="E240" s="294"/>
      <c r="F240" s="295"/>
      <c r="G240" s="291" t="s">
        <v>686</v>
      </c>
      <c r="H240" s="292"/>
      <c r="I240" s="292"/>
      <c r="J240" s="293"/>
      <c r="K240" s="273" t="s">
        <v>916</v>
      </c>
      <c r="L240" s="273"/>
      <c r="M240" s="273"/>
      <c r="N240" s="273"/>
      <c r="O240" s="273"/>
      <c r="P240" s="273"/>
      <c r="Q240" s="273"/>
      <c r="R240" s="273"/>
      <c r="S240" s="273"/>
      <c r="T240" s="661"/>
    </row>
    <row r="241" spans="2:22" s="3" customFormat="1" ht="42" customHeight="1" x14ac:dyDescent="0.2">
      <c r="B241" s="154"/>
      <c r="C241" s="294" t="s">
        <v>716</v>
      </c>
      <c r="D241" s="295"/>
      <c r="E241" s="294"/>
      <c r="F241" s="295"/>
      <c r="G241" s="291" t="s">
        <v>717</v>
      </c>
      <c r="H241" s="292"/>
      <c r="I241" s="292"/>
      <c r="J241" s="293"/>
      <c r="K241" s="269" t="s">
        <v>917</v>
      </c>
      <c r="L241" s="270"/>
      <c r="M241" s="270"/>
      <c r="N241" s="270"/>
      <c r="O241" s="270"/>
      <c r="P241" s="270"/>
      <c r="Q241" s="270"/>
      <c r="R241" s="270"/>
      <c r="S241" s="270"/>
      <c r="T241" s="271"/>
    </row>
    <row r="242" spans="2:22" s="3" customFormat="1" ht="64.900000000000006" customHeight="1" x14ac:dyDescent="0.2">
      <c r="B242" s="175"/>
      <c r="C242" s="294" t="s">
        <v>918</v>
      </c>
      <c r="D242" s="295"/>
      <c r="E242" s="294" t="s">
        <v>919</v>
      </c>
      <c r="F242" s="295"/>
      <c r="G242" s="291" t="s">
        <v>920</v>
      </c>
      <c r="H242" s="292"/>
      <c r="I242" s="292"/>
      <c r="J242" s="293"/>
      <c r="K242" s="269" t="s">
        <v>921</v>
      </c>
      <c r="L242" s="270"/>
      <c r="M242" s="270"/>
      <c r="N242" s="270"/>
      <c r="O242" s="270"/>
      <c r="P242" s="270"/>
      <c r="Q242" s="270"/>
      <c r="R242" s="270"/>
      <c r="S242" s="270"/>
      <c r="T242" s="271"/>
    </row>
    <row r="243" spans="2:22" s="3" customFormat="1" ht="36" customHeight="1" x14ac:dyDescent="0.2">
      <c r="B243" s="187"/>
      <c r="C243" s="294" t="s">
        <v>819</v>
      </c>
      <c r="D243" s="295"/>
      <c r="E243" s="294"/>
      <c r="F243" s="295"/>
      <c r="G243" s="291" t="s">
        <v>820</v>
      </c>
      <c r="H243" s="292"/>
      <c r="I243" s="292"/>
      <c r="J243" s="293"/>
      <c r="K243" s="269" t="s">
        <v>922</v>
      </c>
      <c r="L243" s="270"/>
      <c r="M243" s="270"/>
      <c r="N243" s="270"/>
      <c r="O243" s="270"/>
      <c r="P243" s="270"/>
      <c r="Q243" s="270"/>
      <c r="R243" s="270"/>
      <c r="S243" s="270"/>
      <c r="T243" s="271"/>
    </row>
    <row r="244" spans="2:22" s="3" customFormat="1" ht="42" customHeight="1" x14ac:dyDescent="0.2">
      <c r="B244" s="192"/>
      <c r="C244" s="294"/>
      <c r="D244" s="295"/>
      <c r="E244" s="294"/>
      <c r="F244" s="295"/>
      <c r="G244" s="304" t="s">
        <v>608</v>
      </c>
      <c r="H244" s="306"/>
      <c r="I244" s="306"/>
      <c r="J244" s="305"/>
      <c r="K244" s="269" t="s">
        <v>609</v>
      </c>
      <c r="L244" s="270"/>
      <c r="M244" s="270"/>
      <c r="N244" s="270"/>
      <c r="O244" s="270"/>
      <c r="P244" s="270"/>
      <c r="Q244" s="270"/>
      <c r="R244" s="270"/>
      <c r="S244" s="270"/>
      <c r="T244" s="271"/>
    </row>
    <row r="245" spans="2:22" s="22" customFormat="1" x14ac:dyDescent="0.2">
      <c r="B245" s="370"/>
      <c r="C245" s="371"/>
      <c r="D245" s="371"/>
      <c r="E245" s="371"/>
      <c r="F245" s="371"/>
      <c r="G245" s="371"/>
      <c r="H245" s="371"/>
      <c r="I245" s="371"/>
      <c r="J245" s="371"/>
      <c r="K245" s="371"/>
      <c r="L245" s="371"/>
      <c r="M245" s="371"/>
      <c r="N245" s="371"/>
      <c r="O245" s="371"/>
      <c r="P245" s="371"/>
      <c r="Q245" s="371"/>
      <c r="R245" s="371"/>
      <c r="S245" s="371"/>
      <c r="T245" s="372"/>
    </row>
    <row r="246" spans="2:22" s="22" customFormat="1" ht="30.4" customHeight="1" x14ac:dyDescent="0.2">
      <c r="B246" s="409" t="s">
        <v>89</v>
      </c>
      <c r="C246" s="320" t="s">
        <v>501</v>
      </c>
      <c r="D246" s="321"/>
      <c r="E246" s="321"/>
      <c r="F246" s="321"/>
      <c r="G246" s="321"/>
      <c r="H246" s="321"/>
      <c r="I246" s="321"/>
      <c r="J246" s="321"/>
      <c r="K246" s="321"/>
      <c r="L246" s="321"/>
      <c r="M246" s="321"/>
      <c r="N246" s="321"/>
      <c r="O246" s="321"/>
      <c r="P246" s="321"/>
      <c r="Q246" s="321"/>
      <c r="R246" s="321"/>
      <c r="S246" s="321"/>
      <c r="T246" s="322"/>
    </row>
    <row r="247" spans="2:22" s="3" customFormat="1" ht="14.1" customHeight="1" x14ac:dyDescent="0.2">
      <c r="B247" s="410"/>
      <c r="C247" s="287" t="s">
        <v>117</v>
      </c>
      <c r="D247" s="288"/>
      <c r="E247" s="288"/>
      <c r="F247" s="288"/>
      <c r="G247" s="288"/>
      <c r="H247" s="288"/>
      <c r="I247" s="288"/>
      <c r="J247" s="288"/>
      <c r="K247" s="288"/>
      <c r="L247" s="289"/>
      <c r="M247" s="328"/>
      <c r="N247" s="329"/>
      <c r="O247" s="329"/>
      <c r="P247" s="329"/>
      <c r="Q247" s="329"/>
      <c r="R247" s="329"/>
      <c r="S247" s="329"/>
      <c r="T247" s="330"/>
    </row>
    <row r="248" spans="2:22" s="3" customFormat="1" ht="15" customHeight="1" x14ac:dyDescent="0.2">
      <c r="B248" s="410"/>
      <c r="C248" s="263" t="s">
        <v>74</v>
      </c>
      <c r="D248" s="263"/>
      <c r="E248" s="263"/>
      <c r="F248" s="263" t="s">
        <v>443</v>
      </c>
      <c r="G248" s="263"/>
      <c r="H248" s="263" t="s">
        <v>64</v>
      </c>
      <c r="I248" s="263"/>
      <c r="J248" s="263" t="s">
        <v>75</v>
      </c>
      <c r="K248" s="263"/>
      <c r="L248" s="263"/>
      <c r="M248" s="331"/>
      <c r="N248" s="332"/>
      <c r="O248" s="332"/>
      <c r="P248" s="332"/>
      <c r="Q248" s="332"/>
      <c r="R248" s="332"/>
      <c r="S248" s="332"/>
      <c r="T248" s="333"/>
    </row>
    <row r="249" spans="2:22" s="3" customFormat="1" ht="21.75" customHeight="1" x14ac:dyDescent="0.2">
      <c r="B249" s="410"/>
      <c r="C249" s="276" t="s">
        <v>76</v>
      </c>
      <c r="D249" s="277"/>
      <c r="E249" s="278"/>
      <c r="F249" s="337">
        <v>1</v>
      </c>
      <c r="G249" s="339"/>
      <c r="H249" s="337">
        <v>1</v>
      </c>
      <c r="I249" s="339"/>
      <c r="J249" s="337">
        <f>F249-H249</f>
        <v>0</v>
      </c>
      <c r="K249" s="338"/>
      <c r="L249" s="339"/>
      <c r="M249" s="331"/>
      <c r="N249" s="332"/>
      <c r="O249" s="332"/>
      <c r="P249" s="332"/>
      <c r="Q249" s="332"/>
      <c r="R249" s="332"/>
      <c r="S249" s="332"/>
      <c r="T249" s="333"/>
      <c r="V249" s="103"/>
    </row>
    <row r="250" spans="2:22" s="3" customFormat="1" ht="22.5" customHeight="1" x14ac:dyDescent="0.2">
      <c r="B250" s="410"/>
      <c r="C250" s="91"/>
      <c r="D250" s="91"/>
      <c r="E250" s="91"/>
      <c r="F250" s="90"/>
      <c r="G250" s="90"/>
      <c r="H250" s="90"/>
      <c r="I250" s="90"/>
      <c r="J250" s="90"/>
      <c r="K250" s="90"/>
      <c r="L250" s="90"/>
      <c r="M250" s="331"/>
      <c r="N250" s="332"/>
      <c r="O250" s="332"/>
      <c r="P250" s="332"/>
      <c r="Q250" s="332"/>
      <c r="R250" s="332"/>
      <c r="S250" s="332"/>
      <c r="T250" s="333"/>
    </row>
    <row r="251" spans="2:22" s="3" customFormat="1" ht="37.9" customHeight="1" x14ac:dyDescent="0.2">
      <c r="B251" s="410"/>
      <c r="C251" s="256" t="s">
        <v>77</v>
      </c>
      <c r="D251" s="257"/>
      <c r="E251" s="256" t="s">
        <v>66</v>
      </c>
      <c r="F251" s="257"/>
      <c r="G251" s="93" t="s">
        <v>78</v>
      </c>
      <c r="H251" s="325" t="s">
        <v>79</v>
      </c>
      <c r="I251" s="327"/>
      <c r="J251" s="93" t="s">
        <v>80</v>
      </c>
      <c r="K251" s="325" t="s">
        <v>81</v>
      </c>
      <c r="L251" s="327"/>
      <c r="M251" s="331"/>
      <c r="N251" s="332"/>
      <c r="O251" s="332"/>
      <c r="P251" s="332"/>
      <c r="Q251" s="332"/>
      <c r="R251" s="332"/>
      <c r="S251" s="332"/>
      <c r="T251" s="333"/>
    </row>
    <row r="252" spans="2:22" s="3" customFormat="1" ht="22.5" customHeight="1" x14ac:dyDescent="0.2">
      <c r="B252" s="410"/>
      <c r="C252" s="373">
        <v>42689</v>
      </c>
      <c r="D252" s="374"/>
      <c r="E252" s="373">
        <v>42840</v>
      </c>
      <c r="F252" s="374"/>
      <c r="G252" s="17">
        <f>+K162</f>
        <v>151</v>
      </c>
      <c r="H252" s="323">
        <f>100/G252</f>
        <v>0.66225165562913912</v>
      </c>
      <c r="I252" s="324"/>
      <c r="J252" s="17">
        <v>20</v>
      </c>
      <c r="K252" s="274">
        <v>100</v>
      </c>
      <c r="L252" s="275"/>
      <c r="M252" s="331"/>
      <c r="N252" s="332"/>
      <c r="O252" s="332"/>
      <c r="P252" s="332"/>
      <c r="Q252" s="332"/>
      <c r="R252" s="332"/>
      <c r="S252" s="332"/>
      <c r="T252" s="333"/>
    </row>
    <row r="253" spans="2:22" s="3" customFormat="1" ht="15.75" customHeight="1" x14ac:dyDescent="0.2">
      <c r="B253" s="410"/>
      <c r="C253" s="91"/>
      <c r="D253" s="92"/>
      <c r="E253" s="89"/>
      <c r="F253" s="17"/>
      <c r="G253" s="20"/>
      <c r="H253" s="20"/>
      <c r="I253" s="17"/>
      <c r="J253" s="19"/>
      <c r="K253" s="19"/>
      <c r="L253" s="90"/>
      <c r="M253" s="331"/>
      <c r="N253" s="332"/>
      <c r="O253" s="332"/>
      <c r="P253" s="332"/>
      <c r="Q253" s="332"/>
      <c r="R253" s="332"/>
      <c r="S253" s="332"/>
      <c r="T253" s="333"/>
    </row>
    <row r="254" spans="2:22" s="3" customFormat="1" ht="29.25" customHeight="1" x14ac:dyDescent="0.2">
      <c r="B254" s="410"/>
      <c r="C254" s="287" t="s">
        <v>82</v>
      </c>
      <c r="D254" s="288"/>
      <c r="E254" s="288"/>
      <c r="F254" s="288"/>
      <c r="G254" s="288"/>
      <c r="H254" s="288"/>
      <c r="I254" s="288"/>
      <c r="J254" s="288"/>
      <c r="K254" s="288"/>
      <c r="L254" s="289"/>
      <c r="M254" s="331"/>
      <c r="N254" s="332"/>
      <c r="O254" s="332"/>
      <c r="P254" s="332"/>
      <c r="Q254" s="332"/>
      <c r="R254" s="332"/>
      <c r="S254" s="332"/>
      <c r="T254" s="333"/>
      <c r="V254" s="23"/>
    </row>
    <row r="255" spans="2:22" s="3" customFormat="1" ht="40.5" customHeight="1" x14ac:dyDescent="0.2">
      <c r="B255" s="410"/>
      <c r="C255" s="412" t="s">
        <v>90</v>
      </c>
      <c r="D255" s="412"/>
      <c r="E255" s="412"/>
      <c r="F255" s="101">
        <v>25</v>
      </c>
      <c r="G255" s="273" t="s">
        <v>91</v>
      </c>
      <c r="H255" s="273"/>
      <c r="I255" s="21">
        <v>15</v>
      </c>
      <c r="J255" s="273" t="s">
        <v>92</v>
      </c>
      <c r="K255" s="273"/>
      <c r="L255" s="89">
        <v>10</v>
      </c>
      <c r="M255" s="334"/>
      <c r="N255" s="335"/>
      <c r="O255" s="335"/>
      <c r="P255" s="335"/>
      <c r="Q255" s="335"/>
      <c r="R255" s="335"/>
      <c r="S255" s="335"/>
      <c r="T255" s="336"/>
    </row>
    <row r="256" spans="2:22" s="3" customFormat="1" ht="27" customHeight="1" x14ac:dyDescent="0.2">
      <c r="B256" s="410"/>
      <c r="C256" s="361" t="s">
        <v>93</v>
      </c>
      <c r="D256" s="362"/>
      <c r="E256" s="362"/>
      <c r="F256" s="362"/>
      <c r="G256" s="362"/>
      <c r="H256" s="362"/>
      <c r="I256" s="362"/>
      <c r="J256" s="362"/>
      <c r="K256" s="362"/>
      <c r="L256" s="362"/>
      <c r="M256" s="362"/>
      <c r="N256" s="362"/>
      <c r="O256" s="362"/>
      <c r="P256" s="362"/>
      <c r="Q256" s="362"/>
      <c r="R256" s="362"/>
      <c r="S256" s="362"/>
      <c r="T256" s="363"/>
    </row>
    <row r="257" spans="2:20" s="3" customFormat="1" ht="22.5" customHeight="1" x14ac:dyDescent="0.2">
      <c r="B257" s="410"/>
      <c r="C257" s="349" t="s">
        <v>83</v>
      </c>
      <c r="D257" s="350"/>
      <c r="E257" s="350"/>
      <c r="F257" s="351"/>
      <c r="G257" s="357" t="s">
        <v>94</v>
      </c>
      <c r="H257" s="357"/>
      <c r="I257" s="357"/>
      <c r="J257" s="263" t="s">
        <v>95</v>
      </c>
      <c r="K257" s="263"/>
      <c r="L257" s="263"/>
      <c r="M257" s="328" t="s">
        <v>84</v>
      </c>
      <c r="N257" s="329"/>
      <c r="O257" s="329"/>
      <c r="P257" s="329"/>
      <c r="Q257" s="329"/>
      <c r="R257" s="329"/>
      <c r="S257" s="329"/>
      <c r="T257" s="330"/>
    </row>
    <row r="258" spans="2:20" s="3" customFormat="1" ht="32.25" customHeight="1" x14ac:dyDescent="0.2">
      <c r="B258" s="410"/>
      <c r="C258" s="357" t="s">
        <v>85</v>
      </c>
      <c r="D258" s="357"/>
      <c r="E258" s="349" t="s">
        <v>444</v>
      </c>
      <c r="F258" s="351"/>
      <c r="G258" s="357"/>
      <c r="H258" s="357"/>
      <c r="I258" s="357"/>
      <c r="J258" s="263"/>
      <c r="K258" s="263"/>
      <c r="L258" s="263"/>
      <c r="M258" s="334"/>
      <c r="N258" s="335"/>
      <c r="O258" s="335"/>
      <c r="P258" s="335"/>
      <c r="Q258" s="335"/>
      <c r="R258" s="335"/>
      <c r="S258" s="335"/>
      <c r="T258" s="336"/>
    </row>
    <row r="259" spans="2:20" s="3" customFormat="1" ht="31.5" customHeight="1" x14ac:dyDescent="0.2">
      <c r="B259" s="410"/>
      <c r="C259" s="348" t="s">
        <v>502</v>
      </c>
      <c r="D259" s="348"/>
      <c r="E259" s="348" t="s">
        <v>503</v>
      </c>
      <c r="F259" s="348"/>
      <c r="G259" s="316" t="s">
        <v>504</v>
      </c>
      <c r="H259" s="316"/>
      <c r="I259" s="316"/>
      <c r="J259" s="358">
        <v>1</v>
      </c>
      <c r="K259" s="358"/>
      <c r="L259" s="358"/>
      <c r="M259" s="411" t="s">
        <v>506</v>
      </c>
      <c r="N259" s="411"/>
      <c r="O259" s="411"/>
      <c r="P259" s="411"/>
      <c r="Q259" s="411"/>
      <c r="R259" s="411"/>
      <c r="S259" s="411"/>
      <c r="T259" s="411"/>
    </row>
    <row r="260" spans="2:20" s="3" customFormat="1" ht="15" customHeight="1" x14ac:dyDescent="0.2">
      <c r="B260" s="256"/>
      <c r="C260" s="356"/>
      <c r="D260" s="356"/>
      <c r="E260" s="356"/>
      <c r="F260" s="356"/>
      <c r="G260" s="356"/>
      <c r="H260" s="356"/>
      <c r="I260" s="356"/>
      <c r="J260" s="356"/>
      <c r="K260" s="356"/>
      <c r="L260" s="356"/>
      <c r="M260" s="356"/>
      <c r="N260" s="356"/>
      <c r="O260" s="356"/>
      <c r="P260" s="356"/>
      <c r="Q260" s="356"/>
      <c r="R260" s="356"/>
      <c r="S260" s="356"/>
      <c r="T260" s="257"/>
    </row>
    <row r="261" spans="2:20" s="3" customFormat="1" ht="27.4" customHeight="1" x14ac:dyDescent="0.2">
      <c r="B261" s="320" t="s">
        <v>71</v>
      </c>
      <c r="C261" s="321"/>
      <c r="D261" s="321"/>
      <c r="E261" s="321"/>
      <c r="F261" s="321"/>
      <c r="G261" s="321"/>
      <c r="H261" s="321"/>
      <c r="I261" s="321"/>
      <c r="J261" s="321"/>
      <c r="K261" s="321"/>
      <c r="L261" s="321"/>
      <c r="M261" s="321"/>
      <c r="N261" s="321"/>
      <c r="O261" s="321"/>
      <c r="P261" s="321"/>
      <c r="Q261" s="321"/>
      <c r="R261" s="321"/>
      <c r="S261" s="321"/>
      <c r="T261" s="322"/>
    </row>
    <row r="262" spans="2:20" s="3" customFormat="1" ht="22.5" customHeight="1" x14ac:dyDescent="0.2">
      <c r="B262" s="287" t="s">
        <v>117</v>
      </c>
      <c r="C262" s="288"/>
      <c r="D262" s="288"/>
      <c r="E262" s="288"/>
      <c r="F262" s="288"/>
      <c r="G262" s="288"/>
      <c r="H262" s="288"/>
      <c r="I262" s="288"/>
      <c r="J262" s="288"/>
      <c r="K262" s="289"/>
      <c r="L262" s="256"/>
      <c r="M262" s="356"/>
      <c r="N262" s="356"/>
      <c r="O262" s="356"/>
      <c r="P262" s="356"/>
      <c r="Q262" s="356"/>
      <c r="R262" s="356"/>
      <c r="S262" s="356"/>
      <c r="T262" s="257"/>
    </row>
    <row r="263" spans="2:20" s="3" customFormat="1" ht="22.5" customHeight="1" x14ac:dyDescent="0.2">
      <c r="B263" s="263" t="s">
        <v>74</v>
      </c>
      <c r="C263" s="263"/>
      <c r="D263" s="263"/>
      <c r="E263" s="256" t="s">
        <v>443</v>
      </c>
      <c r="F263" s="257"/>
      <c r="G263" s="263" t="s">
        <v>64</v>
      </c>
      <c r="H263" s="263"/>
      <c r="I263" s="263" t="s">
        <v>88</v>
      </c>
      <c r="J263" s="263"/>
      <c r="K263" s="263"/>
      <c r="L263" s="387"/>
      <c r="M263" s="388"/>
      <c r="N263" s="388"/>
      <c r="O263" s="388"/>
      <c r="P263" s="388"/>
      <c r="Q263" s="388"/>
      <c r="R263" s="388"/>
      <c r="S263" s="388"/>
      <c r="T263" s="389"/>
    </row>
    <row r="264" spans="2:20" s="3" customFormat="1" ht="22.5" customHeight="1" x14ac:dyDescent="0.2">
      <c r="B264" s="273" t="s">
        <v>76</v>
      </c>
      <c r="C264" s="273"/>
      <c r="D264" s="273"/>
      <c r="E264" s="283">
        <f>+G267/100</f>
        <v>0.66370000000000007</v>
      </c>
      <c r="F264" s="284"/>
      <c r="G264" s="360">
        <v>0.75829999999999997</v>
      </c>
      <c r="H264" s="360"/>
      <c r="I264" s="359">
        <f>+E264-G264</f>
        <v>-9.4599999999999906E-2</v>
      </c>
      <c r="J264" s="359"/>
      <c r="K264" s="359"/>
      <c r="L264" s="390"/>
      <c r="M264" s="391"/>
      <c r="N264" s="391"/>
      <c r="O264" s="391"/>
      <c r="P264" s="391"/>
      <c r="Q264" s="391"/>
      <c r="R264" s="391"/>
      <c r="S264" s="391"/>
      <c r="T264" s="392"/>
    </row>
    <row r="265" spans="2:20" s="3" customFormat="1" ht="22.5" customHeight="1" x14ac:dyDescent="0.2">
      <c r="B265" s="317"/>
      <c r="C265" s="318"/>
      <c r="D265" s="318"/>
      <c r="E265" s="318"/>
      <c r="F265" s="318"/>
      <c r="G265" s="318"/>
      <c r="H265" s="318"/>
      <c r="I265" s="318"/>
      <c r="J265" s="318"/>
      <c r="K265" s="319"/>
      <c r="L265" s="390"/>
      <c r="M265" s="391"/>
      <c r="N265" s="391"/>
      <c r="O265" s="391"/>
      <c r="P265" s="391"/>
      <c r="Q265" s="391"/>
      <c r="R265" s="391"/>
      <c r="S265" s="391"/>
      <c r="T265" s="392"/>
    </row>
    <row r="266" spans="2:20" s="3" customFormat="1" ht="34.9" customHeight="1" x14ac:dyDescent="0.2">
      <c r="B266" s="263" t="s">
        <v>77</v>
      </c>
      <c r="C266" s="263"/>
      <c r="D266" s="263" t="s">
        <v>66</v>
      </c>
      <c r="E266" s="263"/>
      <c r="F266" s="93" t="s">
        <v>78</v>
      </c>
      <c r="G266" s="325" t="s">
        <v>81</v>
      </c>
      <c r="H266" s="326"/>
      <c r="I266" s="326"/>
      <c r="J266" s="326"/>
      <c r="K266" s="327"/>
      <c r="L266" s="390"/>
      <c r="M266" s="391"/>
      <c r="N266" s="391"/>
      <c r="O266" s="391"/>
      <c r="P266" s="391"/>
      <c r="Q266" s="391"/>
      <c r="R266" s="391"/>
      <c r="S266" s="391"/>
      <c r="T266" s="392"/>
    </row>
    <row r="267" spans="2:20" s="3" customFormat="1" ht="30" customHeight="1" x14ac:dyDescent="0.2">
      <c r="B267" s="290">
        <f>I163</f>
        <v>42684</v>
      </c>
      <c r="C267" s="316"/>
      <c r="D267" s="290">
        <f>J163</f>
        <v>44923</v>
      </c>
      <c r="E267" s="316"/>
      <c r="F267" s="17">
        <f>K163</f>
        <v>2239</v>
      </c>
      <c r="G267" s="274">
        <v>66.37</v>
      </c>
      <c r="H267" s="296"/>
      <c r="I267" s="296"/>
      <c r="J267" s="296"/>
      <c r="K267" s="275"/>
      <c r="L267" s="390"/>
      <c r="M267" s="391"/>
      <c r="N267" s="391"/>
      <c r="O267" s="391"/>
      <c r="P267" s="391"/>
      <c r="Q267" s="391"/>
      <c r="R267" s="391"/>
      <c r="S267" s="391"/>
      <c r="T267" s="392"/>
    </row>
    <row r="268" spans="2:20" s="3" customFormat="1" ht="25.5" customHeight="1" x14ac:dyDescent="0.2">
      <c r="B268" s="317"/>
      <c r="C268" s="318"/>
      <c r="D268" s="318"/>
      <c r="E268" s="318"/>
      <c r="F268" s="318"/>
      <c r="G268" s="318"/>
      <c r="H268" s="318"/>
      <c r="I268" s="318"/>
      <c r="J268" s="318"/>
      <c r="K268" s="319"/>
      <c r="L268" s="390"/>
      <c r="M268" s="391"/>
      <c r="N268" s="391"/>
      <c r="O268" s="391"/>
      <c r="P268" s="391"/>
      <c r="Q268" s="391"/>
      <c r="R268" s="391"/>
      <c r="S268" s="391"/>
      <c r="T268" s="392"/>
    </row>
    <row r="269" spans="2:20" s="3" customFormat="1" ht="24" customHeight="1" x14ac:dyDescent="0.2">
      <c r="B269" s="287" t="s">
        <v>82</v>
      </c>
      <c r="C269" s="288"/>
      <c r="D269" s="288"/>
      <c r="E269" s="288"/>
      <c r="F269" s="288"/>
      <c r="G269" s="288"/>
      <c r="H269" s="288"/>
      <c r="I269" s="288"/>
      <c r="J269" s="288"/>
      <c r="K269" s="289"/>
      <c r="L269" s="393"/>
      <c r="M269" s="394"/>
      <c r="N269" s="394"/>
      <c r="O269" s="394"/>
      <c r="P269" s="394"/>
      <c r="Q269" s="394"/>
      <c r="R269" s="394"/>
      <c r="S269" s="394"/>
      <c r="T269" s="395"/>
    </row>
    <row r="270" spans="2:20" s="3" customFormat="1" ht="37.5" customHeight="1" x14ac:dyDescent="0.2">
      <c r="B270" s="381" t="s">
        <v>96</v>
      </c>
      <c r="C270" s="382"/>
      <c r="D270" s="382"/>
      <c r="E270" s="382"/>
      <c r="F270" s="383"/>
      <c r="G270" s="347" t="s">
        <v>97</v>
      </c>
      <c r="H270" s="347"/>
      <c r="I270" s="471" t="s">
        <v>98</v>
      </c>
      <c r="J270" s="471"/>
      <c r="K270" s="94" t="s">
        <v>373</v>
      </c>
      <c r="L270" s="381" t="s">
        <v>99</v>
      </c>
      <c r="M270" s="382"/>
      <c r="N270" s="382"/>
      <c r="O270" s="382"/>
      <c r="P270" s="382"/>
      <c r="Q270" s="382"/>
      <c r="R270" s="382"/>
      <c r="S270" s="382"/>
      <c r="T270" s="383"/>
    </row>
    <row r="271" spans="2:20" s="3" customFormat="1" ht="33" customHeight="1" x14ac:dyDescent="0.25">
      <c r="B271" s="367" t="s">
        <v>100</v>
      </c>
      <c r="C271" s="368"/>
      <c r="D271" s="368"/>
      <c r="E271" s="368"/>
      <c r="F271" s="369"/>
      <c r="G271" s="263" t="s">
        <v>101</v>
      </c>
      <c r="H271" s="263"/>
      <c r="I271" s="308" t="s">
        <v>101</v>
      </c>
      <c r="J271" s="308"/>
      <c r="K271" s="24"/>
      <c r="L271" s="364"/>
      <c r="M271" s="365"/>
      <c r="N271" s="365"/>
      <c r="O271" s="365"/>
      <c r="P271" s="365"/>
      <c r="Q271" s="365"/>
      <c r="R271" s="365"/>
      <c r="S271" s="365"/>
      <c r="T271" s="366"/>
    </row>
    <row r="272" spans="2:20" s="3" customFormat="1" ht="28.15" customHeight="1" x14ac:dyDescent="0.2">
      <c r="B272" s="309" t="s">
        <v>83</v>
      </c>
      <c r="C272" s="309"/>
      <c r="D272" s="309"/>
      <c r="E272" s="309"/>
      <c r="F272" s="309" t="s">
        <v>46</v>
      </c>
      <c r="G272" s="309"/>
      <c r="H272" s="309"/>
      <c r="I272" s="309"/>
      <c r="J272" s="310" t="s">
        <v>84</v>
      </c>
      <c r="K272" s="311"/>
      <c r="L272" s="311"/>
      <c r="M272" s="311"/>
      <c r="N272" s="311"/>
      <c r="O272" s="311"/>
      <c r="P272" s="311"/>
      <c r="Q272" s="311"/>
      <c r="R272" s="311"/>
      <c r="S272" s="311"/>
      <c r="T272" s="312"/>
    </row>
    <row r="273" spans="2:39" s="3" customFormat="1" ht="28.15" customHeight="1" x14ac:dyDescent="0.2">
      <c r="B273" s="309" t="s">
        <v>85</v>
      </c>
      <c r="C273" s="309"/>
      <c r="D273" s="309" t="s">
        <v>444</v>
      </c>
      <c r="E273" s="309"/>
      <c r="F273" s="309"/>
      <c r="G273" s="309"/>
      <c r="H273" s="309"/>
      <c r="I273" s="309"/>
      <c r="J273" s="313"/>
      <c r="K273" s="314"/>
      <c r="L273" s="314"/>
      <c r="M273" s="314"/>
      <c r="N273" s="314"/>
      <c r="O273" s="314"/>
      <c r="P273" s="314"/>
      <c r="Q273" s="314"/>
      <c r="R273" s="314"/>
      <c r="S273" s="314"/>
      <c r="T273" s="315"/>
    </row>
    <row r="274" spans="2:39" s="3" customFormat="1" ht="87" customHeight="1" x14ac:dyDescent="0.2">
      <c r="B274" s="304" t="s">
        <v>653</v>
      </c>
      <c r="C274" s="305"/>
      <c r="D274" s="304" t="s">
        <v>654</v>
      </c>
      <c r="E274" s="305"/>
      <c r="F274" s="304" t="s">
        <v>513</v>
      </c>
      <c r="G274" s="306"/>
      <c r="H274" s="306"/>
      <c r="I274" s="305"/>
      <c r="J274" s="269" t="s">
        <v>923</v>
      </c>
      <c r="K274" s="270"/>
      <c r="L274" s="270"/>
      <c r="M274" s="270"/>
      <c r="N274" s="270"/>
      <c r="O274" s="270"/>
      <c r="P274" s="270"/>
      <c r="Q274" s="270"/>
      <c r="R274" s="270"/>
      <c r="S274" s="270"/>
      <c r="T274" s="271"/>
    </row>
    <row r="275" spans="2:39" s="3" customFormat="1" ht="60.6" customHeight="1" x14ac:dyDescent="0.2">
      <c r="B275" s="304" t="s">
        <v>718</v>
      </c>
      <c r="C275" s="305"/>
      <c r="D275" s="304" t="s">
        <v>789</v>
      </c>
      <c r="E275" s="305"/>
      <c r="F275" s="304" t="s">
        <v>719</v>
      </c>
      <c r="G275" s="306"/>
      <c r="H275" s="306"/>
      <c r="I275" s="305"/>
      <c r="J275" s="269" t="s">
        <v>925</v>
      </c>
      <c r="K275" s="270"/>
      <c r="L275" s="270"/>
      <c r="M275" s="270"/>
      <c r="N275" s="270"/>
      <c r="O275" s="270"/>
      <c r="P275" s="270"/>
      <c r="Q275" s="270"/>
      <c r="R275" s="270"/>
      <c r="S275" s="270"/>
      <c r="T275" s="271"/>
    </row>
    <row r="276" spans="2:39" s="3" customFormat="1" ht="39" customHeight="1" x14ac:dyDescent="0.2">
      <c r="B276" s="304" t="s">
        <v>615</v>
      </c>
      <c r="C276" s="305"/>
      <c r="D276" s="304" t="s">
        <v>616</v>
      </c>
      <c r="E276" s="305"/>
      <c r="F276" s="304" t="s">
        <v>720</v>
      </c>
      <c r="G276" s="306"/>
      <c r="H276" s="306"/>
      <c r="I276" s="305"/>
      <c r="J276" s="269" t="s">
        <v>651</v>
      </c>
      <c r="K276" s="270"/>
      <c r="L276" s="270"/>
      <c r="M276" s="270"/>
      <c r="N276" s="270"/>
      <c r="O276" s="270"/>
      <c r="P276" s="270"/>
      <c r="Q276" s="270"/>
      <c r="R276" s="270"/>
      <c r="S276" s="270"/>
      <c r="T276" s="271"/>
    </row>
    <row r="277" spans="2:39" s="3" customFormat="1" ht="70.150000000000006" customHeight="1" x14ac:dyDescent="0.2">
      <c r="B277" s="304" t="s">
        <v>749</v>
      </c>
      <c r="C277" s="305"/>
      <c r="D277" s="304"/>
      <c r="E277" s="305"/>
      <c r="F277" s="304" t="s">
        <v>617</v>
      </c>
      <c r="G277" s="306"/>
      <c r="H277" s="306"/>
      <c r="I277" s="305"/>
      <c r="J277" s="269" t="s">
        <v>924</v>
      </c>
      <c r="K277" s="270"/>
      <c r="L277" s="270"/>
      <c r="M277" s="270"/>
      <c r="N277" s="270"/>
      <c r="O277" s="270"/>
      <c r="P277" s="270"/>
      <c r="Q277" s="270"/>
      <c r="R277" s="270"/>
      <c r="S277" s="270"/>
      <c r="T277" s="271"/>
    </row>
    <row r="278" spans="2:39" s="3" customFormat="1" ht="15" customHeight="1" x14ac:dyDescent="0.2">
      <c r="B278" s="256"/>
      <c r="C278" s="356"/>
      <c r="D278" s="356"/>
      <c r="E278" s="356"/>
      <c r="F278" s="356"/>
      <c r="G278" s="356"/>
      <c r="H278" s="356"/>
      <c r="I278" s="356"/>
      <c r="J278" s="356"/>
      <c r="K278" s="356"/>
      <c r="L278" s="356"/>
      <c r="M278" s="356"/>
      <c r="N278" s="356"/>
      <c r="O278" s="356"/>
      <c r="P278" s="356"/>
      <c r="Q278" s="356"/>
      <c r="R278" s="356"/>
      <c r="S278" s="356"/>
      <c r="T278" s="257"/>
    </row>
    <row r="279" spans="2:39" s="3" customFormat="1" ht="22.5" customHeight="1" x14ac:dyDescent="0.2">
      <c r="B279" s="375" t="s">
        <v>102</v>
      </c>
      <c r="C279" s="376"/>
      <c r="D279" s="376"/>
      <c r="E279" s="376"/>
      <c r="F279" s="376"/>
      <c r="G279" s="376"/>
      <c r="H279" s="376"/>
      <c r="I279" s="376"/>
      <c r="J279" s="376"/>
      <c r="K279" s="376"/>
      <c r="L279" s="376"/>
      <c r="M279" s="376"/>
      <c r="N279" s="376"/>
      <c r="O279" s="376"/>
      <c r="P279" s="376"/>
      <c r="Q279" s="376"/>
      <c r="R279" s="376"/>
      <c r="S279" s="376"/>
      <c r="T279" s="377"/>
    </row>
    <row r="280" spans="2:39" s="3" customFormat="1" ht="30.4" customHeight="1" x14ac:dyDescent="0.2">
      <c r="B280" s="409" t="s">
        <v>87</v>
      </c>
      <c r="C280" s="384" t="s">
        <v>613</v>
      </c>
      <c r="D280" s="385"/>
      <c r="E280" s="385"/>
      <c r="F280" s="385"/>
      <c r="G280" s="385"/>
      <c r="H280" s="385"/>
      <c r="I280" s="385"/>
      <c r="J280" s="385"/>
      <c r="K280" s="385"/>
      <c r="L280" s="385"/>
      <c r="M280" s="385"/>
      <c r="N280" s="385"/>
      <c r="O280" s="385"/>
      <c r="P280" s="385"/>
      <c r="Q280" s="385"/>
      <c r="R280" s="385"/>
      <c r="S280" s="385"/>
      <c r="T280" s="386"/>
    </row>
    <row r="281" spans="2:39" s="3" customFormat="1" ht="22.5" customHeight="1" x14ac:dyDescent="0.2">
      <c r="B281" s="410"/>
      <c r="C281" s="287" t="s">
        <v>117</v>
      </c>
      <c r="D281" s="288"/>
      <c r="E281" s="288"/>
      <c r="F281" s="288"/>
      <c r="G281" s="288"/>
      <c r="H281" s="288"/>
      <c r="I281" s="288"/>
      <c r="J281" s="288"/>
      <c r="K281" s="288"/>
      <c r="L281" s="289"/>
      <c r="M281" s="287"/>
      <c r="N281" s="288"/>
      <c r="O281" s="288"/>
      <c r="P281" s="288"/>
      <c r="Q281" s="288"/>
      <c r="R281" s="288"/>
      <c r="S281" s="288"/>
      <c r="T281" s="289"/>
    </row>
    <row r="282" spans="2:39" s="3" customFormat="1" ht="22.5" customHeight="1" x14ac:dyDescent="0.2">
      <c r="B282" s="410"/>
      <c r="C282" s="263" t="s">
        <v>74</v>
      </c>
      <c r="D282" s="263"/>
      <c r="E282" s="263"/>
      <c r="F282" s="263" t="s">
        <v>443</v>
      </c>
      <c r="G282" s="263"/>
      <c r="H282" s="263" t="s">
        <v>64</v>
      </c>
      <c r="I282" s="263"/>
      <c r="J282" s="263" t="s">
        <v>88</v>
      </c>
      <c r="K282" s="263"/>
      <c r="L282" s="263"/>
      <c r="M282" s="387"/>
      <c r="N282" s="388"/>
      <c r="O282" s="388"/>
      <c r="P282" s="388"/>
      <c r="Q282" s="388"/>
      <c r="R282" s="388"/>
      <c r="S282" s="388"/>
      <c r="T282" s="389"/>
    </row>
    <row r="283" spans="2:39" s="3" customFormat="1" ht="22.15" customHeight="1" x14ac:dyDescent="0.2">
      <c r="B283" s="410"/>
      <c r="C283" s="256" t="s">
        <v>74</v>
      </c>
      <c r="D283" s="356"/>
      <c r="E283" s="257"/>
      <c r="F283" s="256" t="s">
        <v>443</v>
      </c>
      <c r="G283" s="257"/>
      <c r="H283" s="256" t="s">
        <v>64</v>
      </c>
      <c r="I283" s="257"/>
      <c r="J283" s="256" t="s">
        <v>88</v>
      </c>
      <c r="K283" s="356"/>
      <c r="L283" s="257"/>
      <c r="M283" s="390"/>
      <c r="N283" s="391"/>
      <c r="O283" s="391"/>
      <c r="P283" s="391"/>
      <c r="Q283" s="391"/>
      <c r="R283" s="391"/>
      <c r="S283" s="391"/>
      <c r="T283" s="392"/>
      <c r="V283" s="68"/>
      <c r="W283" s="68"/>
      <c r="X283" s="68"/>
      <c r="Y283" s="68"/>
      <c r="Z283" s="68"/>
      <c r="AA283" s="68"/>
      <c r="AB283" s="68"/>
      <c r="AC283" s="68"/>
      <c r="AD283" s="68"/>
      <c r="AE283" s="68"/>
      <c r="AF283" s="68"/>
      <c r="AG283" s="68"/>
      <c r="AH283" s="68"/>
      <c r="AI283" s="68"/>
      <c r="AJ283" s="68"/>
      <c r="AK283" s="68"/>
      <c r="AL283" s="68"/>
      <c r="AM283" s="68"/>
    </row>
    <row r="284" spans="2:39" s="3" customFormat="1" ht="14.25" x14ac:dyDescent="0.2">
      <c r="B284" s="410"/>
      <c r="C284" s="273" t="s">
        <v>76</v>
      </c>
      <c r="D284" s="273"/>
      <c r="E284" s="273"/>
      <c r="F284" s="419">
        <f>+H287</f>
        <v>1</v>
      </c>
      <c r="G284" s="419"/>
      <c r="H284" s="419">
        <v>1</v>
      </c>
      <c r="I284" s="419"/>
      <c r="J284" s="419">
        <f>+F284</f>
        <v>1</v>
      </c>
      <c r="K284" s="419"/>
      <c r="L284" s="419"/>
      <c r="M284" s="390"/>
      <c r="N284" s="391"/>
      <c r="O284" s="391"/>
      <c r="P284" s="391"/>
      <c r="Q284" s="391"/>
      <c r="R284" s="391"/>
      <c r="S284" s="391"/>
      <c r="T284" s="392"/>
      <c r="V284" s="68"/>
      <c r="W284" s="68"/>
      <c r="X284" s="68"/>
      <c r="Y284" s="68"/>
      <c r="Z284" s="68"/>
      <c r="AA284" s="68"/>
      <c r="AB284" s="68"/>
      <c r="AC284" s="68"/>
      <c r="AD284" s="68"/>
      <c r="AE284" s="68"/>
      <c r="AF284" s="68"/>
      <c r="AG284" s="68"/>
      <c r="AH284" s="68"/>
      <c r="AI284" s="68"/>
      <c r="AJ284" s="68"/>
      <c r="AK284" s="68"/>
      <c r="AL284" s="68"/>
      <c r="AM284" s="68"/>
    </row>
    <row r="285" spans="2:39" s="3" customFormat="1" ht="14.25" customHeight="1" x14ac:dyDescent="0.2">
      <c r="B285" s="410"/>
      <c r="C285" s="147"/>
      <c r="D285" s="147"/>
      <c r="E285" s="147"/>
      <c r="F285" s="146"/>
      <c r="G285" s="146"/>
      <c r="H285" s="146"/>
      <c r="I285" s="146"/>
      <c r="J285" s="146"/>
      <c r="K285" s="146"/>
      <c r="L285" s="146"/>
      <c r="M285" s="390"/>
      <c r="N285" s="391"/>
      <c r="O285" s="391"/>
      <c r="P285" s="391"/>
      <c r="Q285" s="391"/>
      <c r="R285" s="391"/>
      <c r="S285" s="391"/>
      <c r="T285" s="392"/>
    </row>
    <row r="286" spans="2:39" ht="30" x14ac:dyDescent="0.2">
      <c r="B286" s="410"/>
      <c r="C286" s="263" t="s">
        <v>77</v>
      </c>
      <c r="D286" s="263"/>
      <c r="E286" s="256" t="s">
        <v>66</v>
      </c>
      <c r="F286" s="257"/>
      <c r="G286" s="145" t="s">
        <v>78</v>
      </c>
      <c r="H286" s="325" t="s">
        <v>81</v>
      </c>
      <c r="I286" s="326"/>
      <c r="J286" s="326"/>
      <c r="K286" s="326"/>
      <c r="L286" s="327"/>
      <c r="M286" s="390"/>
      <c r="N286" s="391"/>
      <c r="O286" s="391"/>
      <c r="P286" s="391"/>
      <c r="Q286" s="391"/>
      <c r="R286" s="391"/>
      <c r="S286" s="391"/>
      <c r="T286" s="392"/>
    </row>
    <row r="287" spans="2:39" ht="27.75" customHeight="1" x14ac:dyDescent="0.2">
      <c r="B287" s="410"/>
      <c r="C287" s="290">
        <f>I165</f>
        <v>42684</v>
      </c>
      <c r="D287" s="290"/>
      <c r="E287" s="373">
        <f>J165</f>
        <v>43895</v>
      </c>
      <c r="F287" s="374"/>
      <c r="G287" s="17">
        <f>+K165</f>
        <v>0</v>
      </c>
      <c r="H287" s="378">
        <v>1</v>
      </c>
      <c r="I287" s="379"/>
      <c r="J287" s="379"/>
      <c r="K287" s="379"/>
      <c r="L287" s="380"/>
      <c r="M287" s="390"/>
      <c r="N287" s="391"/>
      <c r="O287" s="391"/>
      <c r="P287" s="391"/>
      <c r="Q287" s="391"/>
      <c r="R287" s="391"/>
      <c r="S287" s="391"/>
      <c r="T287" s="392"/>
    </row>
    <row r="288" spans="2:39" ht="14.1" customHeight="1" x14ac:dyDescent="0.2">
      <c r="B288" s="410"/>
      <c r="C288" s="256" t="s">
        <v>82</v>
      </c>
      <c r="D288" s="356"/>
      <c r="E288" s="356"/>
      <c r="F288" s="356"/>
      <c r="G288" s="356"/>
      <c r="H288" s="356"/>
      <c r="I288" s="356"/>
      <c r="J288" s="356"/>
      <c r="K288" s="356"/>
      <c r="L288" s="257"/>
      <c r="M288" s="393"/>
      <c r="N288" s="394"/>
      <c r="O288" s="394"/>
      <c r="P288" s="394"/>
      <c r="Q288" s="394"/>
      <c r="R288" s="394"/>
      <c r="S288" s="394"/>
      <c r="T288" s="395"/>
    </row>
    <row r="289" spans="2:23" s="3" customFormat="1" ht="15" customHeight="1" x14ac:dyDescent="0.2">
      <c r="B289" s="410"/>
      <c r="C289" s="256" t="s">
        <v>96</v>
      </c>
      <c r="D289" s="356"/>
      <c r="E289" s="356"/>
      <c r="F289" s="356"/>
      <c r="G289" s="257"/>
      <c r="H289" s="263" t="s">
        <v>103</v>
      </c>
      <c r="I289" s="263"/>
      <c r="J289" s="263" t="s">
        <v>98</v>
      </c>
      <c r="K289" s="263"/>
      <c r="L289" s="144" t="s">
        <v>373</v>
      </c>
      <c r="M289" s="381" t="s">
        <v>99</v>
      </c>
      <c r="N289" s="382"/>
      <c r="O289" s="382"/>
      <c r="P289" s="382"/>
      <c r="Q289" s="382"/>
      <c r="R289" s="382"/>
      <c r="S289" s="382"/>
      <c r="T289" s="383"/>
    </row>
    <row r="290" spans="2:23" ht="15" x14ac:dyDescent="0.2">
      <c r="B290" s="410"/>
      <c r="C290" s="256" t="s">
        <v>101</v>
      </c>
      <c r="D290" s="356"/>
      <c r="E290" s="356"/>
      <c r="F290" s="356"/>
      <c r="G290" s="257"/>
      <c r="H290" s="263" t="s">
        <v>101</v>
      </c>
      <c r="I290" s="263"/>
      <c r="J290" s="470" t="s">
        <v>101</v>
      </c>
      <c r="K290" s="470"/>
      <c r="L290" s="145" t="s">
        <v>101</v>
      </c>
      <c r="M290" s="317"/>
      <c r="N290" s="318"/>
      <c r="O290" s="318"/>
      <c r="P290" s="318"/>
      <c r="Q290" s="318"/>
      <c r="R290" s="318"/>
      <c r="S290" s="318"/>
      <c r="T290" s="319"/>
    </row>
    <row r="291" spans="2:23" ht="24" customHeight="1" x14ac:dyDescent="0.2">
      <c r="B291" s="410"/>
      <c r="C291" s="263" t="s">
        <v>83</v>
      </c>
      <c r="D291" s="263"/>
      <c r="E291" s="263"/>
      <c r="F291" s="263"/>
      <c r="G291" s="263" t="s">
        <v>46</v>
      </c>
      <c r="H291" s="263"/>
      <c r="I291" s="263"/>
      <c r="J291" s="263"/>
      <c r="K291" s="399" t="s">
        <v>727</v>
      </c>
      <c r="L291" s="399"/>
      <c r="M291" s="399"/>
      <c r="N291" s="399"/>
      <c r="O291" s="399"/>
      <c r="P291" s="399"/>
      <c r="Q291" s="399"/>
      <c r="R291" s="399"/>
      <c r="S291" s="399"/>
      <c r="T291" s="400"/>
    </row>
    <row r="292" spans="2:23" ht="23.45" customHeight="1" x14ac:dyDescent="0.2">
      <c r="B292" s="410"/>
      <c r="C292" s="263" t="s">
        <v>85</v>
      </c>
      <c r="D292" s="263"/>
      <c r="E292" s="263" t="s">
        <v>444</v>
      </c>
      <c r="F292" s="263"/>
      <c r="G292" s="263"/>
      <c r="H292" s="263"/>
      <c r="I292" s="263"/>
      <c r="J292" s="263"/>
      <c r="K292" s="401"/>
      <c r="L292" s="401"/>
      <c r="M292" s="401"/>
      <c r="N292" s="401"/>
      <c r="O292" s="401"/>
      <c r="P292" s="401"/>
      <c r="Q292" s="401"/>
      <c r="R292" s="401"/>
      <c r="S292" s="401"/>
      <c r="T292" s="402"/>
    </row>
    <row r="293" spans="2:23" ht="27.75" customHeight="1" x14ac:dyDescent="0.2">
      <c r="B293" s="256"/>
      <c r="C293" s="356"/>
      <c r="D293" s="356"/>
      <c r="E293" s="356"/>
      <c r="F293" s="356"/>
      <c r="G293" s="356"/>
      <c r="H293" s="356"/>
      <c r="I293" s="356"/>
      <c r="J293" s="356"/>
      <c r="K293" s="356"/>
      <c r="L293" s="356"/>
      <c r="M293" s="356"/>
      <c r="N293" s="356"/>
      <c r="O293" s="356"/>
      <c r="P293" s="356"/>
      <c r="Q293" s="356"/>
      <c r="R293" s="356"/>
      <c r="S293" s="356"/>
      <c r="T293" s="257"/>
    </row>
    <row r="294" spans="2:23" ht="27" customHeight="1" x14ac:dyDescent="0.2">
      <c r="B294" s="409" t="s">
        <v>89</v>
      </c>
      <c r="C294" s="472" t="s">
        <v>507</v>
      </c>
      <c r="D294" s="384"/>
      <c r="E294" s="384"/>
      <c r="F294" s="384"/>
      <c r="G294" s="384"/>
      <c r="H294" s="384"/>
      <c r="I294" s="384"/>
      <c r="J294" s="384"/>
      <c r="K294" s="384"/>
      <c r="L294" s="384"/>
      <c r="M294" s="384"/>
      <c r="N294" s="384"/>
      <c r="O294" s="384"/>
      <c r="P294" s="384"/>
      <c r="Q294" s="384"/>
      <c r="R294" s="384"/>
      <c r="S294" s="384"/>
      <c r="T294" s="473"/>
    </row>
    <row r="295" spans="2:23" ht="22.15" customHeight="1" x14ac:dyDescent="0.2">
      <c r="B295" s="410"/>
      <c r="C295" s="287" t="s">
        <v>117</v>
      </c>
      <c r="D295" s="288"/>
      <c r="E295" s="288"/>
      <c r="F295" s="288"/>
      <c r="G295" s="288"/>
      <c r="H295" s="288"/>
      <c r="I295" s="288"/>
      <c r="J295" s="288"/>
      <c r="K295" s="288"/>
      <c r="L295" s="289"/>
      <c r="M295" s="287"/>
      <c r="N295" s="288"/>
      <c r="O295" s="288"/>
      <c r="P295" s="288"/>
      <c r="Q295" s="288"/>
      <c r="R295" s="288"/>
      <c r="S295" s="288"/>
      <c r="T295" s="289"/>
    </row>
    <row r="296" spans="2:23" ht="27.75" customHeight="1" x14ac:dyDescent="0.2">
      <c r="B296" s="410"/>
      <c r="C296" s="263" t="s">
        <v>74</v>
      </c>
      <c r="D296" s="263"/>
      <c r="E296" s="263"/>
      <c r="F296" s="263" t="s">
        <v>443</v>
      </c>
      <c r="G296" s="263"/>
      <c r="H296" s="263" t="s">
        <v>64</v>
      </c>
      <c r="I296" s="263"/>
      <c r="J296" s="263" t="s">
        <v>75</v>
      </c>
      <c r="K296" s="263"/>
      <c r="L296" s="263"/>
      <c r="M296" s="387"/>
      <c r="N296" s="388"/>
      <c r="O296" s="388"/>
      <c r="P296" s="388"/>
      <c r="Q296" s="388"/>
      <c r="R296" s="388"/>
      <c r="S296" s="388"/>
      <c r="T296" s="389"/>
    </row>
    <row r="297" spans="2:23" ht="21.6" customHeight="1" x14ac:dyDescent="0.2">
      <c r="B297" s="410"/>
      <c r="C297" s="273" t="s">
        <v>76</v>
      </c>
      <c r="D297" s="273"/>
      <c r="E297" s="273"/>
      <c r="F297" s="419">
        <v>1</v>
      </c>
      <c r="G297" s="419"/>
      <c r="H297" s="419">
        <v>1</v>
      </c>
      <c r="I297" s="419"/>
      <c r="J297" s="360">
        <f>F297-H297</f>
        <v>0</v>
      </c>
      <c r="K297" s="360"/>
      <c r="L297" s="360"/>
      <c r="M297" s="393"/>
      <c r="N297" s="394"/>
      <c r="O297" s="394"/>
      <c r="P297" s="394"/>
      <c r="Q297" s="394"/>
      <c r="R297" s="394"/>
      <c r="S297" s="394"/>
      <c r="T297" s="395"/>
    </row>
    <row r="298" spans="2:23" ht="24" customHeight="1" x14ac:dyDescent="0.2">
      <c r="B298" s="410"/>
      <c r="C298" s="309" t="s">
        <v>83</v>
      </c>
      <c r="D298" s="309"/>
      <c r="E298" s="309"/>
      <c r="F298" s="309"/>
      <c r="G298" s="309" t="s">
        <v>46</v>
      </c>
      <c r="H298" s="309"/>
      <c r="I298" s="309"/>
      <c r="J298" s="309"/>
      <c r="K298" s="310" t="s">
        <v>727</v>
      </c>
      <c r="L298" s="311"/>
      <c r="M298" s="311"/>
      <c r="N298" s="311"/>
      <c r="O298" s="311"/>
      <c r="P298" s="311"/>
      <c r="Q298" s="311"/>
      <c r="R298" s="311"/>
      <c r="S298" s="311"/>
      <c r="T298" s="312"/>
    </row>
    <row r="299" spans="2:23" ht="24.4" customHeight="1" x14ac:dyDescent="0.2">
      <c r="B299" s="410"/>
      <c r="C299" s="309" t="s">
        <v>85</v>
      </c>
      <c r="D299" s="309"/>
      <c r="E299" s="309" t="s">
        <v>444</v>
      </c>
      <c r="F299" s="309"/>
      <c r="G299" s="309"/>
      <c r="H299" s="309"/>
      <c r="I299" s="309"/>
      <c r="J299" s="309"/>
      <c r="K299" s="313"/>
      <c r="L299" s="314"/>
      <c r="M299" s="314"/>
      <c r="N299" s="314"/>
      <c r="O299" s="314"/>
      <c r="P299" s="314"/>
      <c r="Q299" s="314"/>
      <c r="R299" s="314"/>
      <c r="S299" s="314"/>
      <c r="T299" s="315"/>
    </row>
    <row r="300" spans="2:23" ht="27.75" customHeight="1" x14ac:dyDescent="0.2">
      <c r="B300" s="256"/>
      <c r="C300" s="356"/>
      <c r="D300" s="356"/>
      <c r="E300" s="356"/>
      <c r="F300" s="356"/>
      <c r="G300" s="356"/>
      <c r="H300" s="356"/>
      <c r="I300" s="356"/>
      <c r="J300" s="356"/>
      <c r="K300" s="356"/>
      <c r="L300" s="356"/>
      <c r="M300" s="356"/>
      <c r="N300" s="356"/>
      <c r="O300" s="356"/>
      <c r="P300" s="356"/>
      <c r="Q300" s="356"/>
      <c r="R300" s="356"/>
      <c r="S300" s="356"/>
      <c r="T300" s="257"/>
    </row>
    <row r="301" spans="2:23" ht="25.9" customHeight="1" x14ac:dyDescent="0.2">
      <c r="B301" s="403" t="s">
        <v>104</v>
      </c>
      <c r="C301" s="404"/>
      <c r="D301" s="404"/>
      <c r="E301" s="404"/>
      <c r="F301" s="404"/>
      <c r="G301" s="404"/>
      <c r="H301" s="404"/>
      <c r="I301" s="404"/>
      <c r="J301" s="404"/>
      <c r="K301" s="404"/>
      <c r="L301" s="404"/>
      <c r="M301" s="404"/>
      <c r="N301" s="404"/>
      <c r="O301" s="404"/>
      <c r="P301" s="404"/>
      <c r="Q301" s="404"/>
      <c r="R301" s="404"/>
      <c r="S301" s="404"/>
      <c r="T301" s="405"/>
    </row>
    <row r="302" spans="2:23" ht="23.45" customHeight="1" x14ac:dyDescent="0.2">
      <c r="B302" s="396" t="s">
        <v>48</v>
      </c>
      <c r="C302" s="397"/>
      <c r="D302" s="397"/>
      <c r="E302" s="397"/>
      <c r="F302" s="398"/>
      <c r="G302" s="513" t="s">
        <v>105</v>
      </c>
      <c r="H302" s="513"/>
      <c r="I302" s="513"/>
      <c r="J302" s="513"/>
      <c r="K302" s="513"/>
      <c r="L302" s="513"/>
      <c r="M302" s="513"/>
      <c r="N302" s="513"/>
      <c r="O302" s="513"/>
      <c r="P302" s="513"/>
      <c r="Q302" s="513"/>
      <c r="R302" s="513"/>
      <c r="S302" s="396" t="s">
        <v>106</v>
      </c>
      <c r="T302" s="398"/>
    </row>
    <row r="303" spans="2:23" ht="206.45" hidden="1" customHeight="1" x14ac:dyDescent="0.2">
      <c r="B303" s="263" t="s">
        <v>435</v>
      </c>
      <c r="C303" s="263"/>
      <c r="D303" s="263"/>
      <c r="E303" s="263"/>
      <c r="F303" s="263"/>
      <c r="G303" s="424"/>
      <c r="H303" s="424"/>
      <c r="I303" s="424"/>
      <c r="J303" s="424"/>
      <c r="K303" s="424"/>
      <c r="L303" s="424"/>
      <c r="M303" s="424"/>
      <c r="N303" s="424"/>
      <c r="O303" s="424"/>
      <c r="P303" s="424"/>
      <c r="Q303" s="424"/>
      <c r="R303" s="424"/>
      <c r="S303" s="317" t="s">
        <v>643</v>
      </c>
      <c r="T303" s="319"/>
      <c r="V303" s="512"/>
      <c r="W303" s="512"/>
    </row>
    <row r="304" spans="2:23" ht="110.45" customHeight="1" x14ac:dyDescent="0.2">
      <c r="B304" s="263" t="s">
        <v>602</v>
      </c>
      <c r="C304" s="263"/>
      <c r="D304" s="263"/>
      <c r="E304" s="263"/>
      <c r="F304" s="263"/>
      <c r="G304" s="406" t="s">
        <v>1100</v>
      </c>
      <c r="H304" s="407"/>
      <c r="I304" s="407"/>
      <c r="J304" s="407"/>
      <c r="K304" s="407"/>
      <c r="L304" s="407"/>
      <c r="M304" s="407"/>
      <c r="N304" s="407"/>
      <c r="O304" s="407"/>
      <c r="P304" s="407"/>
      <c r="Q304" s="407"/>
      <c r="R304" s="408"/>
      <c r="S304" s="317" t="s">
        <v>572</v>
      </c>
      <c r="T304" s="319"/>
    </row>
    <row r="305" spans="1:24" ht="37.9" customHeight="1" x14ac:dyDescent="0.2">
      <c r="B305" s="263" t="s">
        <v>644</v>
      </c>
      <c r="C305" s="263"/>
      <c r="D305" s="263"/>
      <c r="E305" s="263"/>
      <c r="F305" s="263"/>
      <c r="G305" s="276" t="s">
        <v>1027</v>
      </c>
      <c r="H305" s="277"/>
      <c r="I305" s="277"/>
      <c r="J305" s="277"/>
      <c r="K305" s="277"/>
      <c r="L305" s="277"/>
      <c r="M305" s="277"/>
      <c r="N305" s="277"/>
      <c r="O305" s="277"/>
      <c r="P305" s="277"/>
      <c r="Q305" s="277"/>
      <c r="R305" s="278"/>
      <c r="S305" s="317"/>
      <c r="T305" s="319"/>
    </row>
    <row r="306" spans="1:24" ht="40.15" customHeight="1" x14ac:dyDescent="0.2">
      <c r="B306" s="474" t="s">
        <v>574</v>
      </c>
      <c r="C306" s="474"/>
      <c r="D306" s="474"/>
      <c r="E306" s="474"/>
      <c r="F306" s="474"/>
      <c r="G306" s="475" t="s">
        <v>1028</v>
      </c>
      <c r="H306" s="476"/>
      <c r="I306" s="476"/>
      <c r="J306" s="476"/>
      <c r="K306" s="476"/>
      <c r="L306" s="476"/>
      <c r="M306" s="476"/>
      <c r="N306" s="476"/>
      <c r="O306" s="476"/>
      <c r="P306" s="476"/>
      <c r="Q306" s="476"/>
      <c r="R306" s="477"/>
      <c r="S306" s="317"/>
      <c r="T306" s="319"/>
    </row>
    <row r="307" spans="1:24" ht="26.25" customHeight="1" x14ac:dyDescent="0.2">
      <c r="B307" s="403" t="s">
        <v>593</v>
      </c>
      <c r="C307" s="404"/>
      <c r="D307" s="404"/>
      <c r="E307" s="404"/>
      <c r="F307" s="404"/>
      <c r="G307" s="404"/>
      <c r="H307" s="404"/>
      <c r="I307" s="404"/>
      <c r="J307" s="404"/>
      <c r="K307" s="404"/>
      <c r="L307" s="404"/>
      <c r="M307" s="404"/>
      <c r="N307" s="404"/>
      <c r="O307" s="404"/>
      <c r="P307" s="404"/>
      <c r="Q307" s="404"/>
      <c r="R307" s="404"/>
      <c r="S307" s="404"/>
      <c r="T307" s="405"/>
    </row>
    <row r="308" spans="1:24" ht="23.25" customHeight="1" x14ac:dyDescent="0.2">
      <c r="B308" s="416" t="s">
        <v>48</v>
      </c>
      <c r="C308" s="417"/>
      <c r="D308" s="417"/>
      <c r="E308" s="417"/>
      <c r="F308" s="418"/>
      <c r="G308" s="396" t="s">
        <v>105</v>
      </c>
      <c r="H308" s="397"/>
      <c r="I308" s="397"/>
      <c r="J308" s="397"/>
      <c r="K308" s="397"/>
      <c r="L308" s="397"/>
      <c r="M308" s="397"/>
      <c r="N308" s="397"/>
      <c r="O308" s="397"/>
      <c r="P308" s="397"/>
      <c r="Q308" s="397"/>
      <c r="R308" s="398"/>
      <c r="S308" s="396" t="s">
        <v>106</v>
      </c>
      <c r="T308" s="398"/>
    </row>
    <row r="309" spans="1:24" ht="243" customHeight="1" x14ac:dyDescent="0.2">
      <c r="B309" s="658" t="s">
        <v>796</v>
      </c>
      <c r="C309" s="659"/>
      <c r="D309" s="659"/>
      <c r="E309" s="659"/>
      <c r="F309" s="660"/>
      <c r="G309" s="387" t="s">
        <v>955</v>
      </c>
      <c r="H309" s="388"/>
      <c r="I309" s="388"/>
      <c r="J309" s="388"/>
      <c r="K309" s="388"/>
      <c r="L309" s="388"/>
      <c r="M309" s="388"/>
      <c r="N309" s="388"/>
      <c r="O309" s="388"/>
      <c r="P309" s="388"/>
      <c r="Q309" s="388"/>
      <c r="R309" s="389"/>
      <c r="S309" s="387" t="s">
        <v>642</v>
      </c>
      <c r="T309" s="389"/>
    </row>
    <row r="310" spans="1:24" ht="409.15" customHeight="1" x14ac:dyDescent="0.2">
      <c r="B310" s="657" t="s">
        <v>823</v>
      </c>
      <c r="C310" s="657"/>
      <c r="D310" s="657"/>
      <c r="E310" s="657"/>
      <c r="F310" s="657"/>
      <c r="G310" s="316" t="s">
        <v>957</v>
      </c>
      <c r="H310" s="316"/>
      <c r="I310" s="316"/>
      <c r="J310" s="316"/>
      <c r="K310" s="316"/>
      <c r="L310" s="316"/>
      <c r="M310" s="316"/>
      <c r="N310" s="316"/>
      <c r="O310" s="316"/>
      <c r="P310" s="316"/>
      <c r="Q310" s="316"/>
      <c r="R310" s="316"/>
      <c r="S310" s="316" t="s">
        <v>822</v>
      </c>
      <c r="T310" s="316"/>
    </row>
    <row r="311" spans="1:24" ht="17.45" customHeight="1" x14ac:dyDescent="0.2">
      <c r="B311" s="657"/>
      <c r="C311" s="657"/>
      <c r="D311" s="657"/>
      <c r="E311" s="657"/>
      <c r="F311" s="657"/>
      <c r="G311" s="316"/>
      <c r="H311" s="316"/>
      <c r="I311" s="316"/>
      <c r="J311" s="316"/>
      <c r="K311" s="316"/>
      <c r="L311" s="316"/>
      <c r="M311" s="316"/>
      <c r="N311" s="316"/>
      <c r="O311" s="316"/>
      <c r="P311" s="316"/>
      <c r="Q311" s="316"/>
      <c r="R311" s="316"/>
      <c r="S311" s="316"/>
      <c r="T311" s="316"/>
    </row>
    <row r="312" spans="1:24" ht="157.9" customHeight="1" x14ac:dyDescent="0.2">
      <c r="B312" s="420" t="s">
        <v>958</v>
      </c>
      <c r="C312" s="421"/>
      <c r="D312" s="421"/>
      <c r="E312" s="421"/>
      <c r="F312" s="422"/>
      <c r="G312" s="276" t="s">
        <v>956</v>
      </c>
      <c r="H312" s="277"/>
      <c r="I312" s="277"/>
      <c r="J312" s="277"/>
      <c r="K312" s="277"/>
      <c r="L312" s="277"/>
      <c r="M312" s="277"/>
      <c r="N312" s="277"/>
      <c r="O312" s="277"/>
      <c r="P312" s="277"/>
      <c r="Q312" s="277"/>
      <c r="R312" s="278"/>
      <c r="S312" s="317" t="s">
        <v>751</v>
      </c>
      <c r="T312" s="319"/>
    </row>
    <row r="313" spans="1:24" ht="94.5" customHeight="1" x14ac:dyDescent="0.2">
      <c r="B313" s="416" t="s">
        <v>618</v>
      </c>
      <c r="C313" s="417"/>
      <c r="D313" s="417"/>
      <c r="E313" s="417"/>
      <c r="F313" s="418"/>
      <c r="G313" s="396" t="s">
        <v>105</v>
      </c>
      <c r="H313" s="397"/>
      <c r="I313" s="397"/>
      <c r="J313" s="397"/>
      <c r="K313" s="397"/>
      <c r="L313" s="397"/>
      <c r="M313" s="397"/>
      <c r="N313" s="397"/>
      <c r="O313" s="397"/>
      <c r="P313" s="397"/>
      <c r="Q313" s="397"/>
      <c r="R313" s="398"/>
      <c r="S313" s="396" t="s">
        <v>106</v>
      </c>
      <c r="T313" s="398"/>
    </row>
    <row r="314" spans="1:24" ht="225.6" customHeight="1" x14ac:dyDescent="0.2">
      <c r="B314" s="387"/>
      <c r="C314" s="388"/>
      <c r="D314" s="388"/>
      <c r="E314" s="388"/>
      <c r="F314" s="389"/>
      <c r="G314" s="442" t="s">
        <v>791</v>
      </c>
      <c r="H314" s="443"/>
      <c r="I314" s="443"/>
      <c r="J314" s="443"/>
      <c r="K314" s="443"/>
      <c r="L314" s="443"/>
      <c r="M314" s="443"/>
      <c r="N314" s="443"/>
      <c r="O314" s="443"/>
      <c r="P314" s="443"/>
      <c r="Q314" s="443"/>
      <c r="R314" s="444"/>
      <c r="S314" s="497"/>
      <c r="T314" s="498"/>
      <c r="W314" s="491"/>
      <c r="X314" s="491"/>
    </row>
    <row r="315" spans="1:24" ht="336.6" customHeight="1" x14ac:dyDescent="0.2">
      <c r="B315" s="390"/>
      <c r="C315" s="469"/>
      <c r="D315" s="469"/>
      <c r="E315" s="469"/>
      <c r="F315" s="392"/>
      <c r="G315" s="492" t="s">
        <v>767</v>
      </c>
      <c r="H315" s="493"/>
      <c r="I315" s="493"/>
      <c r="J315" s="493"/>
      <c r="K315" s="493"/>
      <c r="L315" s="493"/>
      <c r="M315" s="493"/>
      <c r="N315" s="493"/>
      <c r="O315" s="493"/>
      <c r="P315" s="493"/>
      <c r="Q315" s="493"/>
      <c r="R315" s="494"/>
      <c r="S315" s="499"/>
      <c r="T315" s="500"/>
      <c r="W315" s="491"/>
      <c r="X315" s="491"/>
    </row>
    <row r="316" spans="1:24" ht="244.15" customHeight="1" x14ac:dyDescent="0.2">
      <c r="A316" s="75"/>
      <c r="B316" s="390"/>
      <c r="C316" s="469"/>
      <c r="D316" s="469"/>
      <c r="E316" s="469"/>
      <c r="F316" s="392"/>
      <c r="G316" s="413" t="s">
        <v>768</v>
      </c>
      <c r="H316" s="431"/>
      <c r="I316" s="431"/>
      <c r="J316" s="431"/>
      <c r="K316" s="431"/>
      <c r="L316" s="431"/>
      <c r="M316" s="431"/>
      <c r="N316" s="431"/>
      <c r="O316" s="431"/>
      <c r="P316" s="431"/>
      <c r="Q316" s="431"/>
      <c r="R316" s="431"/>
      <c r="S316" s="499"/>
      <c r="T316" s="500"/>
      <c r="W316" s="491"/>
      <c r="X316" s="491"/>
    </row>
    <row r="317" spans="1:24" ht="264" customHeight="1" x14ac:dyDescent="0.2">
      <c r="B317" s="390"/>
      <c r="C317" s="469"/>
      <c r="D317" s="469"/>
      <c r="E317" s="469"/>
      <c r="F317" s="392"/>
      <c r="G317" s="413" t="s">
        <v>975</v>
      </c>
      <c r="H317" s="431"/>
      <c r="I317" s="431"/>
      <c r="J317" s="431"/>
      <c r="K317" s="431"/>
      <c r="L317" s="431"/>
      <c r="M317" s="431"/>
      <c r="N317" s="431"/>
      <c r="O317" s="431"/>
      <c r="P317" s="431"/>
      <c r="Q317" s="431"/>
      <c r="R317" s="431"/>
      <c r="S317" s="499"/>
      <c r="T317" s="500"/>
      <c r="W317" s="491"/>
      <c r="X317" s="491"/>
    </row>
    <row r="318" spans="1:24" ht="270" customHeight="1" x14ac:dyDescent="0.2">
      <c r="B318" s="390"/>
      <c r="C318" s="469"/>
      <c r="D318" s="469"/>
      <c r="E318" s="469"/>
      <c r="F318" s="392"/>
      <c r="G318" s="495" t="s">
        <v>769</v>
      </c>
      <c r="H318" s="496"/>
      <c r="I318" s="496"/>
      <c r="J318" s="496"/>
      <c r="K318" s="496"/>
      <c r="L318" s="496"/>
      <c r="M318" s="496"/>
      <c r="N318" s="496"/>
      <c r="O318" s="496"/>
      <c r="P318" s="496"/>
      <c r="Q318" s="496"/>
      <c r="R318" s="496"/>
      <c r="S318" s="499"/>
      <c r="T318" s="500"/>
      <c r="W318" s="491"/>
      <c r="X318" s="491"/>
    </row>
    <row r="319" spans="1:24" ht="232.15" customHeight="1" x14ac:dyDescent="0.2">
      <c r="B319" s="390"/>
      <c r="C319" s="469"/>
      <c r="D319" s="469"/>
      <c r="E319" s="469"/>
      <c r="F319" s="392"/>
      <c r="G319" s="413" t="s">
        <v>575</v>
      </c>
      <c r="H319" s="431"/>
      <c r="I319" s="431"/>
      <c r="J319" s="431"/>
      <c r="K319" s="431"/>
      <c r="L319" s="431"/>
      <c r="M319" s="431"/>
      <c r="N319" s="431"/>
      <c r="O319" s="431"/>
      <c r="P319" s="431"/>
      <c r="Q319" s="431"/>
      <c r="R319" s="431"/>
      <c r="S319" s="499"/>
      <c r="T319" s="500"/>
      <c r="W319" s="491"/>
      <c r="X319" s="491"/>
    </row>
    <row r="320" spans="1:24" ht="208.9" customHeight="1" x14ac:dyDescent="0.2">
      <c r="B320" s="390"/>
      <c r="C320" s="469"/>
      <c r="D320" s="469"/>
      <c r="E320" s="469"/>
      <c r="F320" s="392"/>
      <c r="G320" s="495" t="s">
        <v>770</v>
      </c>
      <c r="H320" s="496"/>
      <c r="I320" s="496"/>
      <c r="J320" s="496"/>
      <c r="K320" s="496"/>
      <c r="L320" s="496"/>
      <c r="M320" s="496"/>
      <c r="N320" s="496"/>
      <c r="O320" s="496"/>
      <c r="P320" s="496"/>
      <c r="Q320" s="496"/>
      <c r="R320" s="496"/>
      <c r="S320" s="499"/>
      <c r="T320" s="500"/>
      <c r="W320" s="491"/>
      <c r="X320" s="491"/>
    </row>
    <row r="321" spans="2:24" ht="210.6" customHeight="1" x14ac:dyDescent="0.2">
      <c r="B321" s="390"/>
      <c r="C321" s="469"/>
      <c r="D321" s="469"/>
      <c r="E321" s="469"/>
      <c r="F321" s="392"/>
      <c r="G321" s="413" t="s">
        <v>672</v>
      </c>
      <c r="H321" s="431"/>
      <c r="I321" s="431"/>
      <c r="J321" s="431"/>
      <c r="K321" s="431"/>
      <c r="L321" s="431"/>
      <c r="M321" s="431"/>
      <c r="N321" s="431"/>
      <c r="O321" s="431"/>
      <c r="P321" s="431"/>
      <c r="Q321" s="431"/>
      <c r="R321" s="432"/>
      <c r="S321" s="499"/>
      <c r="T321" s="500"/>
      <c r="W321" s="491"/>
      <c r="X321" s="491"/>
    </row>
    <row r="322" spans="2:24" ht="152.44999999999999" customHeight="1" x14ac:dyDescent="0.2">
      <c r="B322" s="390"/>
      <c r="C322" s="469"/>
      <c r="D322" s="469"/>
      <c r="E322" s="469"/>
      <c r="F322" s="392"/>
      <c r="G322" s="413" t="s">
        <v>771</v>
      </c>
      <c r="H322" s="431"/>
      <c r="I322" s="431"/>
      <c r="J322" s="431"/>
      <c r="K322" s="431"/>
      <c r="L322" s="431"/>
      <c r="M322" s="431"/>
      <c r="N322" s="431"/>
      <c r="O322" s="431"/>
      <c r="P322" s="431"/>
      <c r="Q322" s="431"/>
      <c r="R322" s="432"/>
      <c r="S322" s="499"/>
      <c r="T322" s="500"/>
      <c r="W322" s="491"/>
      <c r="X322" s="491"/>
    </row>
    <row r="323" spans="2:24" ht="142.9" customHeight="1" x14ac:dyDescent="0.2">
      <c r="B323" s="390"/>
      <c r="C323" s="469"/>
      <c r="D323" s="469"/>
      <c r="E323" s="469"/>
      <c r="F323" s="392"/>
      <c r="G323" s="413" t="s">
        <v>976</v>
      </c>
      <c r="H323" s="414"/>
      <c r="I323" s="414"/>
      <c r="J323" s="414"/>
      <c r="K323" s="414"/>
      <c r="L323" s="414"/>
      <c r="M323" s="414"/>
      <c r="N323" s="414"/>
      <c r="O323" s="414"/>
      <c r="P323" s="414"/>
      <c r="Q323" s="414"/>
      <c r="R323" s="415"/>
      <c r="S323" s="499"/>
      <c r="T323" s="500"/>
      <c r="W323" s="491"/>
      <c r="X323" s="491"/>
    </row>
    <row r="324" spans="2:24" ht="294" customHeight="1" x14ac:dyDescent="0.2">
      <c r="B324" s="390"/>
      <c r="C324" s="469"/>
      <c r="D324" s="469"/>
      <c r="E324" s="469"/>
      <c r="F324" s="392"/>
      <c r="G324" s="413" t="s">
        <v>977</v>
      </c>
      <c r="H324" s="431"/>
      <c r="I324" s="431"/>
      <c r="J324" s="431"/>
      <c r="K324" s="431"/>
      <c r="L324" s="431"/>
      <c r="M324" s="431"/>
      <c r="N324" s="431"/>
      <c r="O324" s="431"/>
      <c r="P324" s="431"/>
      <c r="Q324" s="431"/>
      <c r="R324" s="431"/>
      <c r="S324" s="499"/>
      <c r="T324" s="500"/>
      <c r="W324" s="491"/>
      <c r="X324" s="491"/>
    </row>
    <row r="325" spans="2:24" ht="408.6" customHeight="1" x14ac:dyDescent="0.2">
      <c r="B325" s="390"/>
      <c r="C325" s="469"/>
      <c r="D325" s="469"/>
      <c r="E325" s="469"/>
      <c r="F325" s="392"/>
      <c r="G325" s="425" t="s">
        <v>824</v>
      </c>
      <c r="H325" s="426"/>
      <c r="I325" s="426"/>
      <c r="J325" s="426"/>
      <c r="K325" s="426"/>
      <c r="L325" s="426"/>
      <c r="M325" s="426"/>
      <c r="N325" s="426"/>
      <c r="O325" s="426"/>
      <c r="P325" s="426"/>
      <c r="Q325" s="426"/>
      <c r="R325" s="427"/>
      <c r="S325" s="499"/>
      <c r="T325" s="500"/>
      <c r="W325" s="491"/>
      <c r="X325" s="491"/>
    </row>
    <row r="326" spans="2:24" ht="96" customHeight="1" x14ac:dyDescent="0.2">
      <c r="B326" s="390"/>
      <c r="C326" s="469"/>
      <c r="D326" s="469"/>
      <c r="E326" s="469"/>
      <c r="F326" s="392"/>
      <c r="G326" s="428"/>
      <c r="H326" s="429"/>
      <c r="I326" s="429"/>
      <c r="J326" s="429"/>
      <c r="K326" s="429"/>
      <c r="L326" s="429"/>
      <c r="M326" s="429"/>
      <c r="N326" s="429"/>
      <c r="O326" s="429"/>
      <c r="P326" s="429"/>
      <c r="Q326" s="429"/>
      <c r="R326" s="430"/>
      <c r="S326" s="499"/>
      <c r="T326" s="500"/>
      <c r="W326" s="491"/>
      <c r="X326" s="491"/>
    </row>
    <row r="327" spans="2:24" ht="207.6" customHeight="1" x14ac:dyDescent="0.2">
      <c r="B327" s="390"/>
      <c r="C327" s="469"/>
      <c r="D327" s="469"/>
      <c r="E327" s="469"/>
      <c r="F327" s="392"/>
      <c r="G327" s="413" t="s">
        <v>825</v>
      </c>
      <c r="H327" s="431"/>
      <c r="I327" s="431"/>
      <c r="J327" s="431"/>
      <c r="K327" s="431"/>
      <c r="L327" s="431"/>
      <c r="M327" s="431"/>
      <c r="N327" s="431"/>
      <c r="O327" s="431"/>
      <c r="P327" s="431"/>
      <c r="Q327" s="431"/>
      <c r="R327" s="431"/>
      <c r="S327" s="499"/>
      <c r="T327" s="500"/>
      <c r="W327" s="491"/>
      <c r="X327" s="491"/>
    </row>
    <row r="328" spans="2:24" ht="240" customHeight="1" x14ac:dyDescent="0.2">
      <c r="B328" s="390"/>
      <c r="C328" s="469"/>
      <c r="D328" s="469"/>
      <c r="E328" s="469"/>
      <c r="F328" s="392"/>
      <c r="G328" s="413" t="s">
        <v>978</v>
      </c>
      <c r="H328" s="431"/>
      <c r="I328" s="431"/>
      <c r="J328" s="431"/>
      <c r="K328" s="431"/>
      <c r="L328" s="431"/>
      <c r="M328" s="431"/>
      <c r="N328" s="431"/>
      <c r="O328" s="431"/>
      <c r="P328" s="431"/>
      <c r="Q328" s="431"/>
      <c r="R328" s="432"/>
      <c r="S328" s="499"/>
      <c r="T328" s="500"/>
      <c r="W328" s="491"/>
      <c r="X328" s="491"/>
    </row>
    <row r="329" spans="2:24" ht="287.45" customHeight="1" x14ac:dyDescent="0.2">
      <c r="B329" s="390"/>
      <c r="C329" s="469"/>
      <c r="D329" s="469"/>
      <c r="E329" s="469"/>
      <c r="F329" s="392"/>
      <c r="G329" s="413" t="s">
        <v>979</v>
      </c>
      <c r="H329" s="414"/>
      <c r="I329" s="414"/>
      <c r="J329" s="414"/>
      <c r="K329" s="414"/>
      <c r="L329" s="414"/>
      <c r="M329" s="414"/>
      <c r="N329" s="414"/>
      <c r="O329" s="414"/>
      <c r="P329" s="414"/>
      <c r="Q329" s="414"/>
      <c r="R329" s="415"/>
      <c r="S329" s="499"/>
      <c r="T329" s="500"/>
      <c r="W329" s="491"/>
      <c r="X329" s="491"/>
    </row>
    <row r="330" spans="2:24" ht="408.6" customHeight="1" x14ac:dyDescent="0.2">
      <c r="B330" s="390"/>
      <c r="C330" s="469"/>
      <c r="D330" s="469"/>
      <c r="E330" s="469"/>
      <c r="F330" s="392"/>
      <c r="G330" s="425" t="s">
        <v>980</v>
      </c>
      <c r="H330" s="426"/>
      <c r="I330" s="426"/>
      <c r="J330" s="426"/>
      <c r="K330" s="426"/>
      <c r="L330" s="426"/>
      <c r="M330" s="426"/>
      <c r="N330" s="426"/>
      <c r="O330" s="426"/>
      <c r="P330" s="426"/>
      <c r="Q330" s="426"/>
      <c r="R330" s="427"/>
      <c r="S330" s="499"/>
      <c r="T330" s="500"/>
      <c r="W330" s="491"/>
      <c r="X330" s="491"/>
    </row>
    <row r="331" spans="2:24" ht="106.15" customHeight="1" x14ac:dyDescent="0.2">
      <c r="B331" s="390"/>
      <c r="C331" s="469"/>
      <c r="D331" s="469"/>
      <c r="E331" s="469"/>
      <c r="F331" s="392"/>
      <c r="G331" s="428"/>
      <c r="H331" s="429"/>
      <c r="I331" s="429"/>
      <c r="J331" s="429"/>
      <c r="K331" s="429"/>
      <c r="L331" s="429"/>
      <c r="M331" s="429"/>
      <c r="N331" s="429"/>
      <c r="O331" s="429"/>
      <c r="P331" s="429"/>
      <c r="Q331" s="429"/>
      <c r="R331" s="430"/>
      <c r="S331" s="499"/>
      <c r="T331" s="500"/>
      <c r="W331" s="491"/>
      <c r="X331" s="491"/>
    </row>
    <row r="332" spans="2:24" ht="363.6" customHeight="1" x14ac:dyDescent="0.2">
      <c r="B332" s="390"/>
      <c r="C332" s="469"/>
      <c r="D332" s="469"/>
      <c r="E332" s="469"/>
      <c r="F332" s="392"/>
      <c r="G332" s="445" t="s">
        <v>772</v>
      </c>
      <c r="H332" s="446"/>
      <c r="I332" s="446"/>
      <c r="J332" s="446"/>
      <c r="K332" s="446"/>
      <c r="L332" s="446"/>
      <c r="M332" s="446"/>
      <c r="N332" s="446"/>
      <c r="O332" s="446"/>
      <c r="P332" s="446"/>
      <c r="Q332" s="446"/>
      <c r="R332" s="447"/>
      <c r="S332" s="499"/>
      <c r="T332" s="500"/>
      <c r="W332" s="491"/>
      <c r="X332" s="491"/>
    </row>
    <row r="333" spans="2:24" ht="201" customHeight="1" x14ac:dyDescent="0.2">
      <c r="B333" s="390"/>
      <c r="C333" s="469"/>
      <c r="D333" s="469"/>
      <c r="E333" s="469"/>
      <c r="F333" s="392"/>
      <c r="G333" s="413" t="s">
        <v>981</v>
      </c>
      <c r="H333" s="431"/>
      <c r="I333" s="431"/>
      <c r="J333" s="431"/>
      <c r="K333" s="431"/>
      <c r="L333" s="431"/>
      <c r="M333" s="431"/>
      <c r="N333" s="431"/>
      <c r="O333" s="431"/>
      <c r="P333" s="431"/>
      <c r="Q333" s="431"/>
      <c r="R333" s="431"/>
      <c r="S333" s="499"/>
      <c r="T333" s="500"/>
      <c r="W333" s="491"/>
      <c r="X333" s="491"/>
    </row>
    <row r="334" spans="2:24" ht="201" customHeight="1" x14ac:dyDescent="0.2">
      <c r="B334" s="390"/>
      <c r="C334" s="469"/>
      <c r="D334" s="469"/>
      <c r="E334" s="469"/>
      <c r="F334" s="392"/>
      <c r="G334" s="413" t="s">
        <v>773</v>
      </c>
      <c r="H334" s="431"/>
      <c r="I334" s="431"/>
      <c r="J334" s="431"/>
      <c r="K334" s="431"/>
      <c r="L334" s="431"/>
      <c r="M334" s="431"/>
      <c r="N334" s="431"/>
      <c r="O334" s="431"/>
      <c r="P334" s="431"/>
      <c r="Q334" s="431"/>
      <c r="R334" s="431"/>
      <c r="S334" s="499"/>
      <c r="T334" s="500"/>
      <c r="W334" s="491"/>
      <c r="X334" s="491"/>
    </row>
    <row r="335" spans="2:24" ht="252.6" customHeight="1" x14ac:dyDescent="0.2">
      <c r="B335" s="390"/>
      <c r="C335" s="469"/>
      <c r="D335" s="469"/>
      <c r="E335" s="469"/>
      <c r="F335" s="392"/>
      <c r="G335" s="413" t="s">
        <v>982</v>
      </c>
      <c r="H335" s="414"/>
      <c r="I335" s="414"/>
      <c r="J335" s="414"/>
      <c r="K335" s="414"/>
      <c r="L335" s="414"/>
      <c r="M335" s="414"/>
      <c r="N335" s="414"/>
      <c r="O335" s="414"/>
      <c r="P335" s="414"/>
      <c r="Q335" s="414"/>
      <c r="R335" s="415"/>
      <c r="S335" s="499"/>
      <c r="T335" s="500"/>
      <c r="W335" s="491"/>
      <c r="X335" s="491"/>
    </row>
    <row r="336" spans="2:24" ht="228.6" customHeight="1" x14ac:dyDescent="0.2">
      <c r="B336" s="390"/>
      <c r="C336" s="469"/>
      <c r="D336" s="469"/>
      <c r="E336" s="469"/>
      <c r="F336" s="392"/>
      <c r="G336" s="413" t="s">
        <v>673</v>
      </c>
      <c r="H336" s="414"/>
      <c r="I336" s="414"/>
      <c r="J336" s="414"/>
      <c r="K336" s="414"/>
      <c r="L336" s="414"/>
      <c r="M336" s="414"/>
      <c r="N336" s="414"/>
      <c r="O336" s="414"/>
      <c r="P336" s="414"/>
      <c r="Q336" s="414"/>
      <c r="R336" s="415"/>
      <c r="S336" s="499"/>
      <c r="T336" s="500"/>
      <c r="W336" s="491"/>
      <c r="X336" s="491"/>
    </row>
    <row r="337" spans="2:24" ht="396.6" customHeight="1" x14ac:dyDescent="0.2">
      <c r="B337" s="390"/>
      <c r="C337" s="469"/>
      <c r="D337" s="469"/>
      <c r="E337" s="469"/>
      <c r="F337" s="392"/>
      <c r="G337" s="425" t="s">
        <v>983</v>
      </c>
      <c r="H337" s="426"/>
      <c r="I337" s="426"/>
      <c r="J337" s="426"/>
      <c r="K337" s="426"/>
      <c r="L337" s="426"/>
      <c r="M337" s="426"/>
      <c r="N337" s="426"/>
      <c r="O337" s="426"/>
      <c r="P337" s="426"/>
      <c r="Q337" s="426"/>
      <c r="R337" s="427"/>
      <c r="S337" s="499"/>
      <c r="T337" s="500"/>
      <c r="W337" s="491"/>
      <c r="X337" s="491"/>
    </row>
    <row r="338" spans="2:24" ht="12" customHeight="1" x14ac:dyDescent="0.2">
      <c r="B338" s="390"/>
      <c r="C338" s="469"/>
      <c r="D338" s="469"/>
      <c r="E338" s="469"/>
      <c r="F338" s="392"/>
      <c r="G338" s="428"/>
      <c r="H338" s="429"/>
      <c r="I338" s="429"/>
      <c r="J338" s="429"/>
      <c r="K338" s="429"/>
      <c r="L338" s="429"/>
      <c r="M338" s="429"/>
      <c r="N338" s="429"/>
      <c r="O338" s="429"/>
      <c r="P338" s="429"/>
      <c r="Q338" s="429"/>
      <c r="R338" s="430"/>
      <c r="S338" s="499"/>
      <c r="T338" s="500"/>
      <c r="W338" s="491"/>
      <c r="X338" s="491"/>
    </row>
    <row r="339" spans="2:24" ht="219" customHeight="1" x14ac:dyDescent="0.2">
      <c r="B339" s="390"/>
      <c r="C339" s="469"/>
      <c r="D339" s="469"/>
      <c r="E339" s="469"/>
      <c r="F339" s="392"/>
      <c r="G339" s="413" t="s">
        <v>728</v>
      </c>
      <c r="H339" s="431"/>
      <c r="I339" s="431"/>
      <c r="J339" s="431"/>
      <c r="K339" s="431"/>
      <c r="L339" s="431"/>
      <c r="M339" s="431"/>
      <c r="N339" s="431"/>
      <c r="O339" s="431"/>
      <c r="P339" s="431"/>
      <c r="Q339" s="431"/>
      <c r="R339" s="432"/>
      <c r="S339" s="499"/>
      <c r="T339" s="500"/>
      <c r="W339" s="491"/>
      <c r="X339" s="491"/>
    </row>
    <row r="340" spans="2:24" ht="270" customHeight="1" x14ac:dyDescent="0.2">
      <c r="B340" s="390"/>
      <c r="C340" s="469"/>
      <c r="D340" s="469"/>
      <c r="E340" s="469"/>
      <c r="F340" s="392"/>
      <c r="G340" s="413" t="s">
        <v>984</v>
      </c>
      <c r="H340" s="431"/>
      <c r="I340" s="431"/>
      <c r="J340" s="431"/>
      <c r="K340" s="431"/>
      <c r="L340" s="431"/>
      <c r="M340" s="431"/>
      <c r="N340" s="431"/>
      <c r="O340" s="431"/>
      <c r="P340" s="431"/>
      <c r="Q340" s="431"/>
      <c r="R340" s="432"/>
      <c r="S340" s="499"/>
      <c r="T340" s="500"/>
      <c r="W340" s="491"/>
      <c r="X340" s="491"/>
    </row>
    <row r="341" spans="2:24" ht="156" customHeight="1" x14ac:dyDescent="0.2">
      <c r="B341" s="390"/>
      <c r="C341" s="469"/>
      <c r="D341" s="469"/>
      <c r="E341" s="469"/>
      <c r="F341" s="392"/>
      <c r="G341" s="445" t="s">
        <v>674</v>
      </c>
      <c r="H341" s="414"/>
      <c r="I341" s="414"/>
      <c r="J341" s="414"/>
      <c r="K341" s="414"/>
      <c r="L341" s="414"/>
      <c r="M341" s="414"/>
      <c r="N341" s="414"/>
      <c r="O341" s="414"/>
      <c r="P341" s="414"/>
      <c r="Q341" s="414"/>
      <c r="R341" s="415"/>
      <c r="S341" s="499"/>
      <c r="T341" s="500"/>
      <c r="W341" s="491"/>
      <c r="X341" s="491"/>
    </row>
    <row r="342" spans="2:24" ht="231" customHeight="1" x14ac:dyDescent="0.2">
      <c r="B342" s="390"/>
      <c r="C342" s="469"/>
      <c r="D342" s="469"/>
      <c r="E342" s="469"/>
      <c r="F342" s="392"/>
      <c r="G342" s="413" t="s">
        <v>774</v>
      </c>
      <c r="H342" s="431"/>
      <c r="I342" s="431"/>
      <c r="J342" s="431"/>
      <c r="K342" s="431"/>
      <c r="L342" s="431"/>
      <c r="M342" s="431"/>
      <c r="N342" s="431"/>
      <c r="O342" s="431"/>
      <c r="P342" s="431"/>
      <c r="Q342" s="431"/>
      <c r="R342" s="432"/>
      <c r="S342" s="499"/>
      <c r="T342" s="500"/>
      <c r="W342" s="491"/>
      <c r="X342" s="491"/>
    </row>
    <row r="343" spans="2:24" ht="297" customHeight="1" x14ac:dyDescent="0.2">
      <c r="B343" s="390"/>
      <c r="C343" s="469"/>
      <c r="D343" s="469"/>
      <c r="E343" s="469"/>
      <c r="F343" s="392"/>
      <c r="G343" s="413" t="s">
        <v>729</v>
      </c>
      <c r="H343" s="431"/>
      <c r="I343" s="431"/>
      <c r="J343" s="431"/>
      <c r="K343" s="431"/>
      <c r="L343" s="431"/>
      <c r="M343" s="431"/>
      <c r="N343" s="431"/>
      <c r="O343" s="431"/>
      <c r="P343" s="431"/>
      <c r="Q343" s="431"/>
      <c r="R343" s="432"/>
      <c r="S343" s="499"/>
      <c r="T343" s="500"/>
      <c r="W343" s="491"/>
      <c r="X343" s="491"/>
    </row>
    <row r="344" spans="2:24" ht="396" customHeight="1" x14ac:dyDescent="0.2">
      <c r="B344" s="390"/>
      <c r="C344" s="469"/>
      <c r="D344" s="469"/>
      <c r="E344" s="469"/>
      <c r="F344" s="392"/>
      <c r="G344" s="425" t="s">
        <v>730</v>
      </c>
      <c r="H344" s="426"/>
      <c r="I344" s="426"/>
      <c r="J344" s="426"/>
      <c r="K344" s="426"/>
      <c r="L344" s="426"/>
      <c r="M344" s="426"/>
      <c r="N344" s="426"/>
      <c r="O344" s="426"/>
      <c r="P344" s="426"/>
      <c r="Q344" s="426"/>
      <c r="R344" s="427"/>
      <c r="S344" s="499"/>
      <c r="T344" s="500"/>
      <c r="W344" s="491"/>
      <c r="X344" s="491"/>
    </row>
    <row r="345" spans="2:24" ht="36" customHeight="1" x14ac:dyDescent="0.2">
      <c r="B345" s="390"/>
      <c r="C345" s="469"/>
      <c r="D345" s="469"/>
      <c r="E345" s="469"/>
      <c r="F345" s="392"/>
      <c r="G345" s="428"/>
      <c r="H345" s="429"/>
      <c r="I345" s="429"/>
      <c r="J345" s="429"/>
      <c r="K345" s="429"/>
      <c r="L345" s="429"/>
      <c r="M345" s="429"/>
      <c r="N345" s="429"/>
      <c r="O345" s="429"/>
      <c r="P345" s="429"/>
      <c r="Q345" s="429"/>
      <c r="R345" s="430"/>
      <c r="S345" s="499"/>
      <c r="T345" s="500"/>
      <c r="W345" s="491"/>
      <c r="X345" s="491"/>
    </row>
    <row r="346" spans="2:24" ht="408.6" customHeight="1" x14ac:dyDescent="0.2">
      <c r="B346" s="390"/>
      <c r="C346" s="469"/>
      <c r="D346" s="469"/>
      <c r="E346" s="469"/>
      <c r="F346" s="392"/>
      <c r="G346" s="425" t="s">
        <v>985</v>
      </c>
      <c r="H346" s="426"/>
      <c r="I346" s="426"/>
      <c r="J346" s="426"/>
      <c r="K346" s="426"/>
      <c r="L346" s="426"/>
      <c r="M346" s="426"/>
      <c r="N346" s="426"/>
      <c r="O346" s="426"/>
      <c r="P346" s="426"/>
      <c r="Q346" s="426"/>
      <c r="R346" s="427"/>
      <c r="S346" s="499"/>
      <c r="T346" s="500"/>
      <c r="W346" s="491"/>
      <c r="X346" s="491"/>
    </row>
    <row r="347" spans="2:24" ht="68.45" customHeight="1" x14ac:dyDescent="0.2">
      <c r="B347" s="390"/>
      <c r="C347" s="469"/>
      <c r="D347" s="469"/>
      <c r="E347" s="469"/>
      <c r="F347" s="392"/>
      <c r="G347" s="428"/>
      <c r="H347" s="429"/>
      <c r="I347" s="429"/>
      <c r="J347" s="429"/>
      <c r="K347" s="429"/>
      <c r="L347" s="429"/>
      <c r="M347" s="429"/>
      <c r="N347" s="429"/>
      <c r="O347" s="429"/>
      <c r="P347" s="429"/>
      <c r="Q347" s="429"/>
      <c r="R347" s="430"/>
      <c r="S347" s="499"/>
      <c r="T347" s="500"/>
      <c r="W347" s="491"/>
      <c r="X347" s="491"/>
    </row>
    <row r="348" spans="2:24" ht="241.9" customHeight="1" x14ac:dyDescent="0.2">
      <c r="B348" s="390"/>
      <c r="C348" s="469"/>
      <c r="D348" s="469"/>
      <c r="E348" s="469"/>
      <c r="F348" s="392"/>
      <c r="G348" s="413" t="s">
        <v>826</v>
      </c>
      <c r="H348" s="431"/>
      <c r="I348" s="431"/>
      <c r="J348" s="431"/>
      <c r="K348" s="431"/>
      <c r="L348" s="431"/>
      <c r="M348" s="431"/>
      <c r="N348" s="431"/>
      <c r="O348" s="431"/>
      <c r="P348" s="431"/>
      <c r="Q348" s="431"/>
      <c r="R348" s="432"/>
      <c r="S348" s="499"/>
      <c r="T348" s="500"/>
      <c r="W348" s="491"/>
      <c r="X348" s="491"/>
    </row>
    <row r="349" spans="2:24" ht="143.44999999999999" customHeight="1" x14ac:dyDescent="0.2">
      <c r="B349" s="390"/>
      <c r="C349" s="469"/>
      <c r="D349" s="469"/>
      <c r="E349" s="469"/>
      <c r="F349" s="392"/>
      <c r="G349" s="413" t="s">
        <v>775</v>
      </c>
      <c r="H349" s="431"/>
      <c r="I349" s="431"/>
      <c r="J349" s="431"/>
      <c r="K349" s="431"/>
      <c r="L349" s="431"/>
      <c r="M349" s="431"/>
      <c r="N349" s="431"/>
      <c r="O349" s="431"/>
      <c r="P349" s="431"/>
      <c r="Q349" s="431"/>
      <c r="R349" s="432"/>
      <c r="S349" s="499"/>
      <c r="T349" s="500"/>
      <c r="W349" s="491"/>
      <c r="X349" s="491"/>
    </row>
    <row r="350" spans="2:24" ht="142.9" customHeight="1" x14ac:dyDescent="0.2">
      <c r="B350" s="390"/>
      <c r="C350" s="469"/>
      <c r="D350" s="469"/>
      <c r="E350" s="469"/>
      <c r="F350" s="392"/>
      <c r="G350" s="413" t="s">
        <v>776</v>
      </c>
      <c r="H350" s="431"/>
      <c r="I350" s="431"/>
      <c r="J350" s="431"/>
      <c r="K350" s="431"/>
      <c r="L350" s="431"/>
      <c r="M350" s="431"/>
      <c r="N350" s="431"/>
      <c r="O350" s="431"/>
      <c r="P350" s="431"/>
      <c r="Q350" s="431"/>
      <c r="R350" s="432"/>
      <c r="S350" s="499"/>
      <c r="T350" s="500"/>
      <c r="W350" s="491"/>
      <c r="X350" s="491"/>
    </row>
    <row r="351" spans="2:24" ht="261.60000000000002" customHeight="1" x14ac:dyDescent="0.2">
      <c r="B351" s="390"/>
      <c r="C351" s="469"/>
      <c r="D351" s="469"/>
      <c r="E351" s="469"/>
      <c r="F351" s="392"/>
      <c r="G351" s="413" t="s">
        <v>777</v>
      </c>
      <c r="H351" s="431"/>
      <c r="I351" s="431"/>
      <c r="J351" s="431"/>
      <c r="K351" s="431"/>
      <c r="L351" s="431"/>
      <c r="M351" s="431"/>
      <c r="N351" s="431"/>
      <c r="O351" s="431"/>
      <c r="P351" s="431"/>
      <c r="Q351" s="431"/>
      <c r="R351" s="432"/>
      <c r="S351" s="499"/>
      <c r="T351" s="500"/>
      <c r="W351" s="491"/>
      <c r="X351" s="491"/>
    </row>
    <row r="352" spans="2:24" ht="196.15" customHeight="1" x14ac:dyDescent="0.2">
      <c r="B352" s="390"/>
      <c r="C352" s="469"/>
      <c r="D352" s="469"/>
      <c r="E352" s="469"/>
      <c r="F352" s="392"/>
      <c r="G352" s="413" t="s">
        <v>778</v>
      </c>
      <c r="H352" s="431"/>
      <c r="I352" s="431"/>
      <c r="J352" s="431"/>
      <c r="K352" s="431"/>
      <c r="L352" s="431"/>
      <c r="M352" s="431"/>
      <c r="N352" s="431"/>
      <c r="O352" s="431"/>
      <c r="P352" s="431"/>
      <c r="Q352" s="431"/>
      <c r="R352" s="432"/>
      <c r="S352" s="499"/>
      <c r="T352" s="500"/>
      <c r="W352" s="491"/>
      <c r="X352" s="491"/>
    </row>
    <row r="353" spans="2:24" ht="198.6" customHeight="1" x14ac:dyDescent="0.2">
      <c r="B353" s="390"/>
      <c r="C353" s="469"/>
      <c r="D353" s="469"/>
      <c r="E353" s="469"/>
      <c r="F353" s="392"/>
      <c r="G353" s="413" t="s">
        <v>731</v>
      </c>
      <c r="H353" s="431"/>
      <c r="I353" s="431"/>
      <c r="J353" s="431"/>
      <c r="K353" s="431"/>
      <c r="L353" s="431"/>
      <c r="M353" s="431"/>
      <c r="N353" s="431"/>
      <c r="O353" s="431"/>
      <c r="P353" s="431"/>
      <c r="Q353" s="431"/>
      <c r="R353" s="432"/>
      <c r="S353" s="499"/>
      <c r="T353" s="500"/>
      <c r="W353" s="491"/>
      <c r="X353" s="491"/>
    </row>
    <row r="354" spans="2:24" ht="318.60000000000002" customHeight="1" x14ac:dyDescent="0.2">
      <c r="B354" s="390"/>
      <c r="C354" s="469"/>
      <c r="D354" s="469"/>
      <c r="E354" s="469"/>
      <c r="F354" s="392"/>
      <c r="G354" s="413" t="s">
        <v>986</v>
      </c>
      <c r="H354" s="431"/>
      <c r="I354" s="431"/>
      <c r="J354" s="431"/>
      <c r="K354" s="431"/>
      <c r="L354" s="431"/>
      <c r="M354" s="431"/>
      <c r="N354" s="431"/>
      <c r="O354" s="431"/>
      <c r="P354" s="431"/>
      <c r="Q354" s="431"/>
      <c r="R354" s="432"/>
      <c r="S354" s="499"/>
      <c r="T354" s="500"/>
      <c r="W354" s="491"/>
      <c r="X354" s="491"/>
    </row>
    <row r="355" spans="2:24" ht="330.6" customHeight="1" x14ac:dyDescent="0.2">
      <c r="B355" s="390"/>
      <c r="C355" s="469"/>
      <c r="D355" s="469"/>
      <c r="E355" s="469"/>
      <c r="F355" s="392"/>
      <c r="G355" s="413" t="s">
        <v>779</v>
      </c>
      <c r="H355" s="431"/>
      <c r="I355" s="431"/>
      <c r="J355" s="431"/>
      <c r="K355" s="431"/>
      <c r="L355" s="431"/>
      <c r="M355" s="431"/>
      <c r="N355" s="431"/>
      <c r="O355" s="431"/>
      <c r="P355" s="431"/>
      <c r="Q355" s="431"/>
      <c r="R355" s="432"/>
      <c r="S355" s="499"/>
      <c r="T355" s="500"/>
      <c r="W355" s="491"/>
      <c r="X355" s="491"/>
    </row>
    <row r="356" spans="2:24" ht="252" customHeight="1" x14ac:dyDescent="0.2">
      <c r="B356" s="390"/>
      <c r="C356" s="469"/>
      <c r="D356" s="469"/>
      <c r="E356" s="469"/>
      <c r="F356" s="392"/>
      <c r="G356" s="413" t="s">
        <v>780</v>
      </c>
      <c r="H356" s="431"/>
      <c r="I356" s="431"/>
      <c r="J356" s="431"/>
      <c r="K356" s="431"/>
      <c r="L356" s="431"/>
      <c r="M356" s="431"/>
      <c r="N356" s="431"/>
      <c r="O356" s="431"/>
      <c r="P356" s="431"/>
      <c r="Q356" s="431"/>
      <c r="R356" s="432"/>
      <c r="S356" s="499"/>
      <c r="T356" s="500"/>
      <c r="W356" s="491"/>
      <c r="X356" s="491"/>
    </row>
    <row r="357" spans="2:24" ht="220.9" customHeight="1" x14ac:dyDescent="0.2">
      <c r="B357" s="390"/>
      <c r="C357" s="469"/>
      <c r="D357" s="469"/>
      <c r="E357" s="469"/>
      <c r="F357" s="392"/>
      <c r="G357" s="413" t="s">
        <v>781</v>
      </c>
      <c r="H357" s="431"/>
      <c r="I357" s="431"/>
      <c r="J357" s="431"/>
      <c r="K357" s="431"/>
      <c r="L357" s="431"/>
      <c r="M357" s="431"/>
      <c r="N357" s="431"/>
      <c r="O357" s="431"/>
      <c r="P357" s="431"/>
      <c r="Q357" s="431"/>
      <c r="R357" s="432"/>
      <c r="S357" s="499"/>
      <c r="T357" s="500"/>
      <c r="W357" s="491"/>
      <c r="X357" s="491"/>
    </row>
    <row r="358" spans="2:24" ht="129" customHeight="1" x14ac:dyDescent="0.2">
      <c r="B358" s="390"/>
      <c r="C358" s="469"/>
      <c r="D358" s="469"/>
      <c r="E358" s="469"/>
      <c r="F358" s="392"/>
      <c r="G358" s="413" t="s">
        <v>782</v>
      </c>
      <c r="H358" s="431"/>
      <c r="I358" s="431"/>
      <c r="J358" s="431"/>
      <c r="K358" s="431"/>
      <c r="L358" s="431"/>
      <c r="M358" s="431"/>
      <c r="N358" s="431"/>
      <c r="O358" s="431"/>
      <c r="P358" s="431"/>
      <c r="Q358" s="431"/>
      <c r="R358" s="432"/>
      <c r="S358" s="499"/>
      <c r="T358" s="500"/>
      <c r="W358" s="491"/>
      <c r="X358" s="491"/>
    </row>
    <row r="359" spans="2:24" ht="90" customHeight="1" x14ac:dyDescent="0.2">
      <c r="B359" s="390"/>
      <c r="C359" s="469"/>
      <c r="D359" s="469"/>
      <c r="E359" s="469"/>
      <c r="F359" s="392"/>
      <c r="G359" s="413" t="s">
        <v>987</v>
      </c>
      <c r="H359" s="431"/>
      <c r="I359" s="431"/>
      <c r="J359" s="431"/>
      <c r="K359" s="431"/>
      <c r="L359" s="431"/>
      <c r="M359" s="431"/>
      <c r="N359" s="431"/>
      <c r="O359" s="431"/>
      <c r="P359" s="431"/>
      <c r="Q359" s="431"/>
      <c r="R359" s="432"/>
      <c r="S359" s="190"/>
      <c r="T359" s="189"/>
      <c r="W359" s="188"/>
      <c r="X359" s="188"/>
    </row>
    <row r="360" spans="2:24" ht="409.15" customHeight="1" x14ac:dyDescent="0.2">
      <c r="B360" s="390"/>
      <c r="C360" s="469"/>
      <c r="D360" s="469"/>
      <c r="E360" s="469"/>
      <c r="F360" s="392"/>
      <c r="G360" s="425" t="s">
        <v>988</v>
      </c>
      <c r="H360" s="426"/>
      <c r="I360" s="426"/>
      <c r="J360" s="426"/>
      <c r="K360" s="426"/>
      <c r="L360" s="426"/>
      <c r="M360" s="426"/>
      <c r="N360" s="426"/>
      <c r="O360" s="426"/>
      <c r="P360" s="426"/>
      <c r="Q360" s="426"/>
      <c r="R360" s="427"/>
      <c r="S360" s="190"/>
      <c r="T360" s="195"/>
      <c r="W360" s="194"/>
      <c r="X360" s="194"/>
    </row>
    <row r="361" spans="2:24" ht="65.45" customHeight="1" thickBot="1" x14ac:dyDescent="0.25">
      <c r="B361" s="390"/>
      <c r="C361" s="469"/>
      <c r="D361" s="469"/>
      <c r="E361" s="469"/>
      <c r="F361" s="392"/>
      <c r="G361" s="485"/>
      <c r="H361" s="486"/>
      <c r="I361" s="486"/>
      <c r="J361" s="486"/>
      <c r="K361" s="486"/>
      <c r="L361" s="486"/>
      <c r="M361" s="486"/>
      <c r="N361" s="486"/>
      <c r="O361" s="486"/>
      <c r="P361" s="486"/>
      <c r="Q361" s="486"/>
      <c r="R361" s="487"/>
      <c r="S361" s="190"/>
      <c r="T361" s="195"/>
      <c r="W361" s="194"/>
      <c r="X361" s="194"/>
    </row>
    <row r="362" spans="2:24" ht="224.45" customHeight="1" x14ac:dyDescent="0.2">
      <c r="B362" s="393"/>
      <c r="C362" s="394"/>
      <c r="D362" s="394"/>
      <c r="E362" s="394"/>
      <c r="F362" s="395"/>
      <c r="G362" s="488" t="s">
        <v>989</v>
      </c>
      <c r="H362" s="489"/>
      <c r="I362" s="489"/>
      <c r="J362" s="489"/>
      <c r="K362" s="489"/>
      <c r="L362" s="489"/>
      <c r="M362" s="489"/>
      <c r="N362" s="489"/>
      <c r="O362" s="489"/>
      <c r="P362" s="489"/>
      <c r="Q362" s="489"/>
      <c r="R362" s="490"/>
      <c r="S362" s="190"/>
      <c r="T362" s="195"/>
      <c r="W362" s="194"/>
      <c r="X362" s="194"/>
    </row>
    <row r="363" spans="2:24" ht="114.6" customHeight="1" x14ac:dyDescent="0.2">
      <c r="B363" s="342" t="s">
        <v>514</v>
      </c>
      <c r="C363" s="343"/>
      <c r="D363" s="343"/>
      <c r="E363" s="343"/>
      <c r="F363" s="343"/>
      <c r="G363" s="423" t="s">
        <v>792</v>
      </c>
      <c r="H363" s="423"/>
      <c r="I363" s="423"/>
      <c r="J363" s="423"/>
      <c r="K363" s="423"/>
      <c r="L363" s="423"/>
      <c r="M363" s="423"/>
      <c r="N363" s="423"/>
      <c r="O363" s="423"/>
      <c r="P363" s="423"/>
      <c r="Q363" s="423"/>
      <c r="R363" s="423"/>
      <c r="S363" s="479"/>
      <c r="T363" s="480"/>
    </row>
    <row r="364" spans="2:24" ht="156" customHeight="1" x14ac:dyDescent="0.2">
      <c r="B364" s="342" t="s">
        <v>515</v>
      </c>
      <c r="C364" s="343"/>
      <c r="D364" s="343"/>
      <c r="E364" s="343"/>
      <c r="F364" s="343"/>
      <c r="G364" s="478" t="s">
        <v>699</v>
      </c>
      <c r="H364" s="478"/>
      <c r="I364" s="478"/>
      <c r="J364" s="478"/>
      <c r="K364" s="478"/>
      <c r="L364" s="478"/>
      <c r="M364" s="478"/>
      <c r="N364" s="478"/>
      <c r="O364" s="478"/>
      <c r="P364" s="478"/>
      <c r="Q364" s="478"/>
      <c r="R364" s="478"/>
      <c r="S364" s="481"/>
      <c r="T364" s="482"/>
    </row>
    <row r="365" spans="2:24" ht="160.15" customHeight="1" x14ac:dyDescent="0.2">
      <c r="B365" s="342" t="s">
        <v>526</v>
      </c>
      <c r="C365" s="343"/>
      <c r="D365" s="343"/>
      <c r="E365" s="343"/>
      <c r="F365" s="343"/>
      <c r="G365" s="478" t="s">
        <v>991</v>
      </c>
      <c r="H365" s="478"/>
      <c r="I365" s="478"/>
      <c r="J365" s="478"/>
      <c r="K365" s="478"/>
      <c r="L365" s="478"/>
      <c r="M365" s="478"/>
      <c r="N365" s="478"/>
      <c r="O365" s="478"/>
      <c r="P365" s="478"/>
      <c r="Q365" s="478"/>
      <c r="R365" s="478"/>
      <c r="S365" s="481"/>
      <c r="T365" s="482"/>
    </row>
    <row r="366" spans="2:24" ht="93.6" customHeight="1" x14ac:dyDescent="0.2">
      <c r="B366" s="342" t="s">
        <v>591</v>
      </c>
      <c r="C366" s="343"/>
      <c r="D366" s="343"/>
      <c r="E366" s="343"/>
      <c r="F366" s="343"/>
      <c r="G366" s="478" t="s">
        <v>992</v>
      </c>
      <c r="H366" s="478"/>
      <c r="I366" s="478"/>
      <c r="J366" s="478"/>
      <c r="K366" s="478"/>
      <c r="L366" s="478"/>
      <c r="M366" s="478"/>
      <c r="N366" s="478"/>
      <c r="O366" s="478"/>
      <c r="P366" s="478"/>
      <c r="Q366" s="478"/>
      <c r="R366" s="478"/>
      <c r="S366" s="481"/>
      <c r="T366" s="482"/>
    </row>
    <row r="367" spans="2:24" ht="95.45" customHeight="1" x14ac:dyDescent="0.2">
      <c r="B367" s="342" t="s">
        <v>700</v>
      </c>
      <c r="C367" s="343"/>
      <c r="D367" s="343"/>
      <c r="E367" s="343"/>
      <c r="F367" s="343"/>
      <c r="G367" s="478" t="s">
        <v>990</v>
      </c>
      <c r="H367" s="478"/>
      <c r="I367" s="478"/>
      <c r="J367" s="478"/>
      <c r="K367" s="478"/>
      <c r="L367" s="478"/>
      <c r="M367" s="478"/>
      <c r="N367" s="478"/>
      <c r="O367" s="478"/>
      <c r="P367" s="478"/>
      <c r="Q367" s="478"/>
      <c r="R367" s="478"/>
      <c r="S367" s="483"/>
      <c r="T367" s="484"/>
    </row>
    <row r="368" spans="2:24" ht="15" customHeight="1" x14ac:dyDescent="0.2">
      <c r="B368" s="508" t="s">
        <v>114</v>
      </c>
      <c r="C368" s="509"/>
      <c r="D368" s="509"/>
      <c r="E368" s="509"/>
      <c r="F368" s="509"/>
      <c r="G368" s="509"/>
      <c r="H368" s="509"/>
      <c r="I368" s="509"/>
      <c r="J368" s="509"/>
      <c r="K368" s="509"/>
      <c r="L368" s="509"/>
      <c r="M368" s="509"/>
      <c r="N368" s="509"/>
      <c r="O368" s="509"/>
      <c r="P368" s="509"/>
      <c r="Q368" s="509"/>
      <c r="R368" s="509"/>
      <c r="S368" s="509"/>
      <c r="T368" s="510"/>
    </row>
    <row r="369" spans="1:20" ht="15" customHeight="1" x14ac:dyDescent="0.2">
      <c r="B369" s="396" t="s">
        <v>48</v>
      </c>
      <c r="C369" s="397"/>
      <c r="D369" s="397"/>
      <c r="E369" s="397"/>
      <c r="F369" s="398"/>
      <c r="G369" s="254" t="s">
        <v>105</v>
      </c>
      <c r="H369" s="511"/>
      <c r="I369" s="511"/>
      <c r="J369" s="511"/>
      <c r="K369" s="511"/>
      <c r="L369" s="511"/>
      <c r="M369" s="511"/>
      <c r="N369" s="511"/>
      <c r="O369" s="511"/>
      <c r="P369" s="511"/>
      <c r="Q369" s="511"/>
      <c r="R369" s="255"/>
      <c r="S369" s="254" t="s">
        <v>106</v>
      </c>
      <c r="T369" s="255"/>
    </row>
    <row r="370" spans="1:20" ht="133.15" customHeight="1" x14ac:dyDescent="0.2">
      <c r="A370" s="76"/>
      <c r="B370" s="316" t="s">
        <v>689</v>
      </c>
      <c r="C370" s="316"/>
      <c r="D370" s="316"/>
      <c r="E370" s="316"/>
      <c r="F370" s="316"/>
      <c r="G370" s="504" t="s">
        <v>1033</v>
      </c>
      <c r="H370" s="504"/>
      <c r="I370" s="504"/>
      <c r="J370" s="504"/>
      <c r="K370" s="504"/>
      <c r="L370" s="504"/>
      <c r="M370" s="504"/>
      <c r="N370" s="504"/>
      <c r="O370" s="504"/>
      <c r="P370" s="504"/>
      <c r="Q370" s="504"/>
      <c r="R370" s="504"/>
      <c r="S370" s="435" t="s">
        <v>1034</v>
      </c>
      <c r="T370" s="436"/>
    </row>
    <row r="371" spans="1:20" ht="108" customHeight="1" x14ac:dyDescent="0.2">
      <c r="A371" s="76"/>
      <c r="B371" s="316" t="s">
        <v>690</v>
      </c>
      <c r="C371" s="316"/>
      <c r="D371" s="316"/>
      <c r="E371" s="316"/>
      <c r="F371" s="316"/>
      <c r="G371" s="505" t="s">
        <v>1035</v>
      </c>
      <c r="H371" s="506"/>
      <c r="I371" s="506"/>
      <c r="J371" s="506"/>
      <c r="K371" s="506"/>
      <c r="L371" s="506"/>
      <c r="M371" s="506"/>
      <c r="N371" s="506"/>
      <c r="O371" s="506"/>
      <c r="P371" s="506"/>
      <c r="Q371" s="506"/>
      <c r="R371" s="507"/>
      <c r="S371" s="435" t="s">
        <v>1034</v>
      </c>
      <c r="T371" s="436"/>
    </row>
    <row r="372" spans="1:20" ht="132.6" customHeight="1" x14ac:dyDescent="0.2">
      <c r="A372" s="76"/>
      <c r="B372" s="316" t="s">
        <v>691</v>
      </c>
      <c r="C372" s="316"/>
      <c r="D372" s="316"/>
      <c r="E372" s="316"/>
      <c r="F372" s="316"/>
      <c r="G372" s="460" t="s">
        <v>1036</v>
      </c>
      <c r="H372" s="461"/>
      <c r="I372" s="461"/>
      <c r="J372" s="461"/>
      <c r="K372" s="461"/>
      <c r="L372" s="461"/>
      <c r="M372" s="461"/>
      <c r="N372" s="461"/>
      <c r="O372" s="461"/>
      <c r="P372" s="461"/>
      <c r="Q372" s="461"/>
      <c r="R372" s="462"/>
      <c r="S372" s="435" t="s">
        <v>1034</v>
      </c>
      <c r="T372" s="436"/>
    </row>
    <row r="373" spans="1:20" ht="163.15" customHeight="1" x14ac:dyDescent="0.2">
      <c r="A373" s="76"/>
      <c r="B373" s="316" t="s">
        <v>692</v>
      </c>
      <c r="C373" s="316"/>
      <c r="D373" s="316"/>
      <c r="E373" s="316"/>
      <c r="F373" s="316"/>
      <c r="G373" s="460" t="s">
        <v>1037</v>
      </c>
      <c r="H373" s="461"/>
      <c r="I373" s="461"/>
      <c r="J373" s="461"/>
      <c r="K373" s="461"/>
      <c r="L373" s="461"/>
      <c r="M373" s="461"/>
      <c r="N373" s="461"/>
      <c r="O373" s="461"/>
      <c r="P373" s="461"/>
      <c r="Q373" s="461"/>
      <c r="R373" s="462"/>
      <c r="S373" s="435" t="s">
        <v>1034</v>
      </c>
      <c r="T373" s="436"/>
    </row>
    <row r="374" spans="1:20" ht="144" customHeight="1" x14ac:dyDescent="0.2">
      <c r="A374" s="76"/>
      <c r="B374" s="316" t="s">
        <v>693</v>
      </c>
      <c r="C374" s="316"/>
      <c r="D374" s="316"/>
      <c r="E374" s="316"/>
      <c r="F374" s="316"/>
      <c r="G374" s="460" t="s">
        <v>1038</v>
      </c>
      <c r="H374" s="461"/>
      <c r="I374" s="461"/>
      <c r="J374" s="461"/>
      <c r="K374" s="461"/>
      <c r="L374" s="461"/>
      <c r="M374" s="461"/>
      <c r="N374" s="461"/>
      <c r="O374" s="461"/>
      <c r="P374" s="461"/>
      <c r="Q374" s="461"/>
      <c r="R374" s="462"/>
      <c r="S374" s="435" t="s">
        <v>1034</v>
      </c>
      <c r="T374" s="436"/>
    </row>
    <row r="375" spans="1:20" ht="199.15" customHeight="1" x14ac:dyDescent="0.2">
      <c r="A375" s="76"/>
      <c r="B375" s="316" t="s">
        <v>694</v>
      </c>
      <c r="C375" s="316"/>
      <c r="D375" s="316"/>
      <c r="E375" s="316"/>
      <c r="F375" s="316"/>
      <c r="G375" s="433" t="s">
        <v>1039</v>
      </c>
      <c r="H375" s="434"/>
      <c r="I375" s="434"/>
      <c r="J375" s="434"/>
      <c r="K375" s="434"/>
      <c r="L375" s="434"/>
      <c r="M375" s="434"/>
      <c r="N375" s="434"/>
      <c r="O375" s="434"/>
      <c r="P375" s="434"/>
      <c r="Q375" s="434"/>
      <c r="R375" s="434"/>
      <c r="S375" s="435" t="s">
        <v>1034</v>
      </c>
      <c r="T375" s="436"/>
    </row>
    <row r="376" spans="1:20" ht="123.6" customHeight="1" x14ac:dyDescent="0.2">
      <c r="B376" s="387" t="s">
        <v>396</v>
      </c>
      <c r="C376" s="388"/>
      <c r="D376" s="388"/>
      <c r="E376" s="388"/>
      <c r="F376" s="388"/>
      <c r="G376" s="466"/>
      <c r="H376" s="467"/>
      <c r="I376" s="467"/>
      <c r="J376" s="467"/>
      <c r="K376" s="467"/>
      <c r="L376" s="467"/>
      <c r="M376" s="467"/>
      <c r="N376" s="467"/>
      <c r="O376" s="467"/>
      <c r="P376" s="467"/>
      <c r="Q376" s="467"/>
      <c r="R376" s="468"/>
      <c r="S376" s="317"/>
      <c r="T376" s="319"/>
    </row>
    <row r="377" spans="1:20" ht="14.1" customHeight="1" x14ac:dyDescent="0.2">
      <c r="B377" s="98"/>
      <c r="C377" s="73"/>
      <c r="D377" s="73"/>
      <c r="E377" s="73"/>
      <c r="F377" s="73"/>
      <c r="G377" s="95"/>
      <c r="H377" s="71"/>
      <c r="I377" s="71"/>
      <c r="J377" s="71"/>
      <c r="K377" s="71"/>
      <c r="L377" s="71"/>
      <c r="M377" s="71"/>
      <c r="N377" s="71"/>
      <c r="O377" s="71"/>
      <c r="P377" s="71"/>
      <c r="Q377" s="71"/>
      <c r="R377" s="71"/>
      <c r="S377" s="73"/>
      <c r="T377" s="99"/>
    </row>
    <row r="378" spans="1:20" ht="24" customHeight="1" x14ac:dyDescent="0.2">
      <c r="B378" s="251" t="s">
        <v>107</v>
      </c>
      <c r="C378" s="252"/>
      <c r="D378" s="252"/>
      <c r="E378" s="252"/>
      <c r="F378" s="252"/>
      <c r="G378" s="252"/>
      <c r="H378" s="252"/>
      <c r="I378" s="252"/>
      <c r="J378" s="252"/>
      <c r="K378" s="252"/>
      <c r="L378" s="252"/>
      <c r="M378" s="252"/>
      <c r="N378" s="252"/>
      <c r="O378" s="252"/>
      <c r="P378" s="252"/>
      <c r="Q378" s="252"/>
      <c r="R378" s="252"/>
      <c r="S378" s="252"/>
      <c r="T378" s="253"/>
    </row>
    <row r="379" spans="1:20" ht="290.45" customHeight="1" x14ac:dyDescent="0.2">
      <c r="B379" s="454" t="s">
        <v>1099</v>
      </c>
      <c r="C379" s="455"/>
      <c r="D379" s="455"/>
      <c r="E379" s="455"/>
      <c r="F379" s="455"/>
      <c r="G379" s="455"/>
      <c r="H379" s="455"/>
      <c r="I379" s="455"/>
      <c r="J379" s="455"/>
      <c r="K379" s="455"/>
      <c r="L379" s="455"/>
      <c r="M379" s="455"/>
      <c r="N379" s="455"/>
      <c r="O379" s="455"/>
      <c r="P379" s="455"/>
      <c r="Q379" s="455"/>
      <c r="R379" s="455"/>
      <c r="S379" s="455"/>
      <c r="T379" s="456"/>
    </row>
    <row r="380" spans="1:20" ht="14.25" customHeight="1" x14ac:dyDescent="0.2">
      <c r="B380" s="457"/>
      <c r="C380" s="457"/>
      <c r="D380" s="457"/>
      <c r="E380" s="457"/>
      <c r="F380" s="457"/>
      <c r="G380" s="457"/>
      <c r="H380" s="457"/>
      <c r="I380" s="457"/>
      <c r="J380" s="457"/>
      <c r="K380" s="457"/>
      <c r="L380" s="457"/>
      <c r="M380" s="457"/>
      <c r="N380" s="457"/>
      <c r="O380" s="457"/>
      <c r="P380" s="457"/>
      <c r="Q380" s="458"/>
      <c r="R380" s="459"/>
      <c r="S380" s="457"/>
      <c r="T380" s="458"/>
    </row>
    <row r="381" spans="1:20" ht="15" customHeight="1" x14ac:dyDescent="0.2">
      <c r="B381" s="463" t="s">
        <v>108</v>
      </c>
      <c r="C381" s="464"/>
      <c r="D381" s="464"/>
      <c r="E381" s="464"/>
      <c r="F381" s="465"/>
      <c r="G381" s="463" t="s">
        <v>109</v>
      </c>
      <c r="H381" s="464"/>
      <c r="I381" s="464"/>
      <c r="J381" s="464"/>
      <c r="K381" s="464"/>
      <c r="L381" s="464"/>
      <c r="M381" s="464"/>
      <c r="N381" s="464"/>
      <c r="O381" s="464"/>
      <c r="P381" s="465"/>
      <c r="Q381" s="463" t="s">
        <v>110</v>
      </c>
      <c r="R381" s="464"/>
      <c r="S381" s="464"/>
      <c r="T381" s="465"/>
    </row>
    <row r="382" spans="1:20" ht="114.75" customHeight="1" x14ac:dyDescent="0.2">
      <c r="B382" s="448" t="s">
        <v>557</v>
      </c>
      <c r="C382" s="449"/>
      <c r="D382" s="449"/>
      <c r="E382" s="449"/>
      <c r="F382" s="450"/>
      <c r="G382" s="451" t="s">
        <v>374</v>
      </c>
      <c r="H382" s="452"/>
      <c r="I382" s="452"/>
      <c r="J382" s="452"/>
      <c r="K382" s="452"/>
      <c r="L382" s="452"/>
      <c r="M382" s="452"/>
      <c r="N382" s="452"/>
      <c r="O382" s="452"/>
      <c r="P382" s="453"/>
      <c r="Q382" s="451" t="s">
        <v>118</v>
      </c>
      <c r="R382" s="452"/>
      <c r="S382" s="452"/>
      <c r="T382" s="453"/>
    </row>
    <row r="383" spans="1:20" ht="13.9" customHeight="1" x14ac:dyDescent="0.2">
      <c r="G383" s="69"/>
      <c r="H383" s="69"/>
      <c r="I383" s="69"/>
      <c r="J383" s="69"/>
      <c r="K383" s="69"/>
      <c r="L383" s="69"/>
      <c r="M383" s="69"/>
      <c r="N383" s="69"/>
      <c r="O383" s="69"/>
      <c r="P383" s="69"/>
      <c r="Q383" s="70"/>
      <c r="R383" s="70"/>
    </row>
  </sheetData>
  <mergeCells count="1009">
    <mergeCell ref="B46:H46"/>
    <mergeCell ref="I46:J46"/>
    <mergeCell ref="K46:L46"/>
    <mergeCell ref="M46:R46"/>
    <mergeCell ref="B45:H45"/>
    <mergeCell ref="I45:J45"/>
    <mergeCell ref="K45:L45"/>
    <mergeCell ref="M45:R45"/>
    <mergeCell ref="B42:H42"/>
    <mergeCell ref="I42:J42"/>
    <mergeCell ref="K42:L42"/>
    <mergeCell ref="M42:R42"/>
    <mergeCell ref="B43:H43"/>
    <mergeCell ref="I43:J43"/>
    <mergeCell ref="K43:L43"/>
    <mergeCell ref="M43:R43"/>
    <mergeCell ref="B49:H49"/>
    <mergeCell ref="I49:J49"/>
    <mergeCell ref="K49:L49"/>
    <mergeCell ref="M49:R49"/>
    <mergeCell ref="B44:H44"/>
    <mergeCell ref="I44:J44"/>
    <mergeCell ref="K44:L44"/>
    <mergeCell ref="M44:R44"/>
    <mergeCell ref="B48:H48"/>
    <mergeCell ref="I48:J48"/>
    <mergeCell ref="K48:L48"/>
    <mergeCell ref="M48:R48"/>
    <mergeCell ref="B47:H47"/>
    <mergeCell ref="I47:J47"/>
    <mergeCell ref="K47:L47"/>
    <mergeCell ref="M47:R47"/>
    <mergeCell ref="B39:H39"/>
    <mergeCell ref="I39:J39"/>
    <mergeCell ref="K39:L39"/>
    <mergeCell ref="M39:R39"/>
    <mergeCell ref="B40:H40"/>
    <mergeCell ref="I40:J40"/>
    <mergeCell ref="K40:L40"/>
    <mergeCell ref="M40:R40"/>
    <mergeCell ref="B41:H41"/>
    <mergeCell ref="I41:J41"/>
    <mergeCell ref="K41:L41"/>
    <mergeCell ref="M41:R41"/>
    <mergeCell ref="B122:E122"/>
    <mergeCell ref="G122:R122"/>
    <mergeCell ref="S122:T122"/>
    <mergeCell ref="B123:E123"/>
    <mergeCell ref="G123:R123"/>
    <mergeCell ref="S123:T123"/>
    <mergeCell ref="B124:E127"/>
    <mergeCell ref="G124:R124"/>
    <mergeCell ref="S124:T124"/>
    <mergeCell ref="G125:R125"/>
    <mergeCell ref="S125:T125"/>
    <mergeCell ref="G126:R126"/>
    <mergeCell ref="S126:T126"/>
    <mergeCell ref="G127:R127"/>
    <mergeCell ref="S127:T127"/>
    <mergeCell ref="K240:T240"/>
    <mergeCell ref="C237:D237"/>
    <mergeCell ref="E237:F237"/>
    <mergeCell ref="G237:J237"/>
    <mergeCell ref="K237:T237"/>
    <mergeCell ref="C238:D238"/>
    <mergeCell ref="E238:F238"/>
    <mergeCell ref="G238:J238"/>
    <mergeCell ref="K238:T238"/>
    <mergeCell ref="C239:D239"/>
    <mergeCell ref="E239:F239"/>
    <mergeCell ref="G239:J239"/>
    <mergeCell ref="K239:T239"/>
    <mergeCell ref="D202:E202"/>
    <mergeCell ref="F202:I202"/>
    <mergeCell ref="B203:C203"/>
    <mergeCell ref="D203:E203"/>
    <mergeCell ref="F203:I203"/>
    <mergeCell ref="B204:C204"/>
    <mergeCell ref="D204:E204"/>
    <mergeCell ref="F204:I204"/>
    <mergeCell ref="C240:D240"/>
    <mergeCell ref="E240:F240"/>
    <mergeCell ref="G240:J240"/>
    <mergeCell ref="B208:C208"/>
    <mergeCell ref="D208:E208"/>
    <mergeCell ref="F208:I208"/>
    <mergeCell ref="J208:T208"/>
    <mergeCell ref="B205:C205"/>
    <mergeCell ref="D205:E205"/>
    <mergeCell ref="F205:I205"/>
    <mergeCell ref="J205:T205"/>
    <mergeCell ref="E216:F216"/>
    <mergeCell ref="K215:L215"/>
    <mergeCell ref="G221:J221"/>
    <mergeCell ref="K221:T221"/>
    <mergeCell ref="G222:J222"/>
    <mergeCell ref="B310:F311"/>
    <mergeCell ref="G310:R311"/>
    <mergeCell ref="S310:T311"/>
    <mergeCell ref="B207:C207"/>
    <mergeCell ref="D207:E207"/>
    <mergeCell ref="F207:I207"/>
    <mergeCell ref="J207:T207"/>
    <mergeCell ref="G309:R309"/>
    <mergeCell ref="S309:T309"/>
    <mergeCell ref="B309:F309"/>
    <mergeCell ref="C235:D235"/>
    <mergeCell ref="E235:F235"/>
    <mergeCell ref="G235:J235"/>
    <mergeCell ref="K235:T235"/>
    <mergeCell ref="C236:D236"/>
    <mergeCell ref="E236:F236"/>
    <mergeCell ref="G236:J236"/>
    <mergeCell ref="K236:T236"/>
    <mergeCell ref="E225:F225"/>
    <mergeCell ref="C223:D223"/>
    <mergeCell ref="E223:F223"/>
    <mergeCell ref="G223:J223"/>
    <mergeCell ref="K223:T223"/>
    <mergeCell ref="B275:C275"/>
    <mergeCell ref="K143:R143"/>
    <mergeCell ref="B138:C138"/>
    <mergeCell ref="D138:J138"/>
    <mergeCell ref="G129:R129"/>
    <mergeCell ref="B206:C206"/>
    <mergeCell ref="D206:E206"/>
    <mergeCell ref="F206:I206"/>
    <mergeCell ref="J206:T206"/>
    <mergeCell ref="B200:C200"/>
    <mergeCell ref="D200:E200"/>
    <mergeCell ref="F200:I200"/>
    <mergeCell ref="J200:T200"/>
    <mergeCell ref="J201:T201"/>
    <mergeCell ref="B170:T170"/>
    <mergeCell ref="F184:I184"/>
    <mergeCell ref="F185:I185"/>
    <mergeCell ref="D182:E182"/>
    <mergeCell ref="B195:C195"/>
    <mergeCell ref="D195:E195"/>
    <mergeCell ref="F195:I195"/>
    <mergeCell ref="J202:T202"/>
    <mergeCell ref="J203:T203"/>
    <mergeCell ref="J204:T204"/>
    <mergeCell ref="B202:C202"/>
    <mergeCell ref="K141:R141"/>
    <mergeCell ref="K142:R142"/>
    <mergeCell ref="B140:C140"/>
    <mergeCell ref="D140:J140"/>
    <mergeCell ref="K140:R140"/>
    <mergeCell ref="S140:T140"/>
    <mergeCell ref="K134:R134"/>
    <mergeCell ref="K135:R135"/>
    <mergeCell ref="K136:R136"/>
    <mergeCell ref="B134:C134"/>
    <mergeCell ref="D134:J134"/>
    <mergeCell ref="S134:T134"/>
    <mergeCell ref="K222:T222"/>
    <mergeCell ref="C222:D222"/>
    <mergeCell ref="J212:L212"/>
    <mergeCell ref="F213:G213"/>
    <mergeCell ref="H215:I215"/>
    <mergeCell ref="C221:D221"/>
    <mergeCell ref="E221:F221"/>
    <mergeCell ref="E215:F215"/>
    <mergeCell ref="K219:T220"/>
    <mergeCell ref="M212:T218"/>
    <mergeCell ref="C212:E212"/>
    <mergeCell ref="C219:F219"/>
    <mergeCell ref="E222:F222"/>
    <mergeCell ref="B190:C190"/>
    <mergeCell ref="D190:E190"/>
    <mergeCell ref="F190:I190"/>
    <mergeCell ref="J190:T190"/>
    <mergeCell ref="J185:T185"/>
    <mergeCell ref="B188:C188"/>
    <mergeCell ref="D188:E188"/>
    <mergeCell ref="F188:I188"/>
    <mergeCell ref="J188:T188"/>
    <mergeCell ref="J187:T187"/>
    <mergeCell ref="B189:C189"/>
    <mergeCell ref="D189:E189"/>
    <mergeCell ref="F187:I187"/>
    <mergeCell ref="B185:C185"/>
    <mergeCell ref="F186:I186"/>
    <mergeCell ref="D185:E185"/>
    <mergeCell ref="B186:C186"/>
    <mergeCell ref="F189:I189"/>
    <mergeCell ref="J189:T189"/>
    <mergeCell ref="D186:E186"/>
    <mergeCell ref="J186:T186"/>
    <mergeCell ref="D187:E187"/>
    <mergeCell ref="B187:C187"/>
    <mergeCell ref="B199:C199"/>
    <mergeCell ref="D197:E197"/>
    <mergeCell ref="D193:E193"/>
    <mergeCell ref="F193:I193"/>
    <mergeCell ref="J193:T193"/>
    <mergeCell ref="B194:C194"/>
    <mergeCell ref="D194:E194"/>
    <mergeCell ref="F194:I194"/>
    <mergeCell ref="J194:T194"/>
    <mergeCell ref="D198:E198"/>
    <mergeCell ref="B198:C198"/>
    <mergeCell ref="D196:E196"/>
    <mergeCell ref="F196:I196"/>
    <mergeCell ref="J196:T196"/>
    <mergeCell ref="B197:C197"/>
    <mergeCell ref="F197:I197"/>
    <mergeCell ref="J197:T197"/>
    <mergeCell ref="J195:T195"/>
    <mergeCell ref="B196:C196"/>
    <mergeCell ref="E163:F163"/>
    <mergeCell ref="E162:F162"/>
    <mergeCell ref="B155:T155"/>
    <mergeCell ref="B156:T156"/>
    <mergeCell ref="E160:F160"/>
    <mergeCell ref="B166:D166"/>
    <mergeCell ref="B165:D165"/>
    <mergeCell ref="E167:F167"/>
    <mergeCell ref="E159:F159"/>
    <mergeCell ref="B158:K158"/>
    <mergeCell ref="E164:F166"/>
    <mergeCell ref="K164:K166"/>
    <mergeCell ref="E161:F161"/>
    <mergeCell ref="B160:D160"/>
    <mergeCell ref="B164:D164"/>
    <mergeCell ref="L157:T168"/>
    <mergeCell ref="B171:K171"/>
    <mergeCell ref="S153:T153"/>
    <mergeCell ref="K150:R150"/>
    <mergeCell ref="B150:C150"/>
    <mergeCell ref="D150:J150"/>
    <mergeCell ref="B177:K177"/>
    <mergeCell ref="G176:K176"/>
    <mergeCell ref="B176:C176"/>
    <mergeCell ref="G172:H172"/>
    <mergeCell ref="D176:E176"/>
    <mergeCell ref="B174:K174"/>
    <mergeCell ref="B175:C175"/>
    <mergeCell ref="D175:E175"/>
    <mergeCell ref="J175:K175"/>
    <mergeCell ref="G175:H175"/>
    <mergeCell ref="G173:H173"/>
    <mergeCell ref="I173:K173"/>
    <mergeCell ref="I172:K172"/>
    <mergeCell ref="L171:T178"/>
    <mergeCell ref="B172:D172"/>
    <mergeCell ref="E172:F172"/>
    <mergeCell ref="B169:T169"/>
    <mergeCell ref="B162:D162"/>
    <mergeCell ref="B163:D163"/>
    <mergeCell ref="J179:T180"/>
    <mergeCell ref="B180:C180"/>
    <mergeCell ref="D180:E180"/>
    <mergeCell ref="B184:C184"/>
    <mergeCell ref="B178:K178"/>
    <mergeCell ref="B181:C181"/>
    <mergeCell ref="B182:C182"/>
    <mergeCell ref="F182:I182"/>
    <mergeCell ref="D184:E184"/>
    <mergeCell ref="J184:T184"/>
    <mergeCell ref="J182:T182"/>
    <mergeCell ref="B179:E179"/>
    <mergeCell ref="B183:C183"/>
    <mergeCell ref="J181:T181"/>
    <mergeCell ref="D183:E183"/>
    <mergeCell ref="F183:I183"/>
    <mergeCell ref="J183:T183"/>
    <mergeCell ref="F179:I180"/>
    <mergeCell ref="F181:I181"/>
    <mergeCell ref="D181:E181"/>
    <mergeCell ref="E81:I81"/>
    <mergeCell ref="J81:R81"/>
    <mergeCell ref="S81:T81"/>
    <mergeCell ref="C81:D81"/>
    <mergeCell ref="B82:B89"/>
    <mergeCell ref="E94:I94"/>
    <mergeCell ref="E93:I93"/>
    <mergeCell ref="J93:R93"/>
    <mergeCell ref="E92:I92"/>
    <mergeCell ref="J92:R92"/>
    <mergeCell ref="J88:R88"/>
    <mergeCell ref="S85:T85"/>
    <mergeCell ref="E86:I86"/>
    <mergeCell ref="J86:R86"/>
    <mergeCell ref="S86:T86"/>
    <mergeCell ref="J82:R82"/>
    <mergeCell ref="E87:I87"/>
    <mergeCell ref="S82:T82"/>
    <mergeCell ref="S87:T87"/>
    <mergeCell ref="E84:I84"/>
    <mergeCell ref="E89:I89"/>
    <mergeCell ref="J89:R89"/>
    <mergeCell ref="S89:T89"/>
    <mergeCell ref="C82:D89"/>
    <mergeCell ref="E77:H77"/>
    <mergeCell ref="I75:R75"/>
    <mergeCell ref="S75:T75"/>
    <mergeCell ref="B79:T79"/>
    <mergeCell ref="B80:T80"/>
    <mergeCell ref="E75:H75"/>
    <mergeCell ref="S76:T76"/>
    <mergeCell ref="B77:B78"/>
    <mergeCell ref="C77:D78"/>
    <mergeCell ref="I76:R76"/>
    <mergeCell ref="E78:H78"/>
    <mergeCell ref="I78:R78"/>
    <mergeCell ref="E76:H76"/>
    <mergeCell ref="I77:R77"/>
    <mergeCell ref="S77:T77"/>
    <mergeCell ref="S78:T78"/>
    <mergeCell ref="B120:E120"/>
    <mergeCell ref="B106:C106"/>
    <mergeCell ref="S106:T106"/>
    <mergeCell ref="B107:C107"/>
    <mergeCell ref="B121:E121"/>
    <mergeCell ref="G120:R120"/>
    <mergeCell ref="G121:R121"/>
    <mergeCell ref="B116:C116"/>
    <mergeCell ref="D116:J116"/>
    <mergeCell ref="K116:R116"/>
    <mergeCell ref="D107:J107"/>
    <mergeCell ref="K107:R107"/>
    <mergeCell ref="S116:T116"/>
    <mergeCell ref="S107:T107"/>
    <mergeCell ref="B108:C108"/>
    <mergeCell ref="D108:J108"/>
    <mergeCell ref="K108:R108"/>
    <mergeCell ref="S108:T108"/>
    <mergeCell ref="B115:C115"/>
    <mergeCell ref="D115:J115"/>
    <mergeCell ref="S121:T121"/>
    <mergeCell ref="B109:C109"/>
    <mergeCell ref="D109:J109"/>
    <mergeCell ref="K109:R109"/>
    <mergeCell ref="B144:T144"/>
    <mergeCell ref="B145:T145"/>
    <mergeCell ref="B146:T146"/>
    <mergeCell ref="B147:T147"/>
    <mergeCell ref="B148:T148"/>
    <mergeCell ref="D133:J133"/>
    <mergeCell ref="B133:C133"/>
    <mergeCell ref="S133:T133"/>
    <mergeCell ref="K133:R133"/>
    <mergeCell ref="B135:C135"/>
    <mergeCell ref="D142:J142"/>
    <mergeCell ref="S142:T142"/>
    <mergeCell ref="S143:T143"/>
    <mergeCell ref="S138:T138"/>
    <mergeCell ref="B141:C141"/>
    <mergeCell ref="D141:J141"/>
    <mergeCell ref="S141:T141"/>
    <mergeCell ref="B142:C142"/>
    <mergeCell ref="B143:C143"/>
    <mergeCell ref="D143:J143"/>
    <mergeCell ref="K137:R137"/>
    <mergeCell ref="B137:C137"/>
    <mergeCell ref="D137:J137"/>
    <mergeCell ref="S137:T137"/>
    <mergeCell ref="B151:C151"/>
    <mergeCell ref="D151:J151"/>
    <mergeCell ref="D152:J152"/>
    <mergeCell ref="B149:C149"/>
    <mergeCell ref="K149:R149"/>
    <mergeCell ref="S149:T149"/>
    <mergeCell ref="S151:T151"/>
    <mergeCell ref="S150:T150"/>
    <mergeCell ref="D149:J149"/>
    <mergeCell ref="S152:T152"/>
    <mergeCell ref="B152:C152"/>
    <mergeCell ref="B93:B100"/>
    <mergeCell ref="C90:D92"/>
    <mergeCell ref="E82:I82"/>
    <mergeCell ref="B90:B92"/>
    <mergeCell ref="E95:I95"/>
    <mergeCell ref="J95:R95"/>
    <mergeCell ref="S83:T83"/>
    <mergeCell ref="E83:I83"/>
    <mergeCell ref="J83:R83"/>
    <mergeCell ref="E90:I90"/>
    <mergeCell ref="J90:R90"/>
    <mergeCell ref="S90:T90"/>
    <mergeCell ref="S94:T94"/>
    <mergeCell ref="S91:T91"/>
    <mergeCell ref="E97:I97"/>
    <mergeCell ref="S98:T98"/>
    <mergeCell ref="S100:T100"/>
    <mergeCell ref="S99:T99"/>
    <mergeCell ref="E96:I96"/>
    <mergeCell ref="E99:I99"/>
    <mergeCell ref="E102:I102"/>
    <mergeCell ref="J101:R101"/>
    <mergeCell ref="J102:R102"/>
    <mergeCell ref="S102:T102"/>
    <mergeCell ref="C101:D101"/>
    <mergeCell ref="C102:D102"/>
    <mergeCell ref="E100:I100"/>
    <mergeCell ref="J84:R84"/>
    <mergeCell ref="E88:I88"/>
    <mergeCell ref="J87:R87"/>
    <mergeCell ref="S96:T96"/>
    <mergeCell ref="S92:T92"/>
    <mergeCell ref="J97:R97"/>
    <mergeCell ref="C93:D100"/>
    <mergeCell ref="E91:I91"/>
    <mergeCell ref="S97:T97"/>
    <mergeCell ref="S95:T95"/>
    <mergeCell ref="J85:R85"/>
    <mergeCell ref="J91:R91"/>
    <mergeCell ref="J96:R96"/>
    <mergeCell ref="S101:T101"/>
    <mergeCell ref="E98:I98"/>
    <mergeCell ref="J98:R98"/>
    <mergeCell ref="S93:T93"/>
    <mergeCell ref="E101:I101"/>
    <mergeCell ref="S74:T74"/>
    <mergeCell ref="B66:B76"/>
    <mergeCell ref="S104:T104"/>
    <mergeCell ref="E68:H68"/>
    <mergeCell ref="I68:R68"/>
    <mergeCell ref="C66:D76"/>
    <mergeCell ref="E67:H67"/>
    <mergeCell ref="I67:R67"/>
    <mergeCell ref="E73:H73"/>
    <mergeCell ref="E71:H71"/>
    <mergeCell ref="S66:T66"/>
    <mergeCell ref="S72:T72"/>
    <mergeCell ref="S68:T68"/>
    <mergeCell ref="S69:T69"/>
    <mergeCell ref="I71:R71"/>
    <mergeCell ref="S70:T70"/>
    <mergeCell ref="S67:T67"/>
    <mergeCell ref="S71:T71"/>
    <mergeCell ref="I74:R74"/>
    <mergeCell ref="J100:R100"/>
    <mergeCell ref="J99:R99"/>
    <mergeCell ref="J94:R94"/>
    <mergeCell ref="S73:T73"/>
    <mergeCell ref="B103:T103"/>
    <mergeCell ref="C55:D65"/>
    <mergeCell ref="E54:H54"/>
    <mergeCell ref="I72:R72"/>
    <mergeCell ref="E57:H57"/>
    <mergeCell ref="I54:R54"/>
    <mergeCell ref="O33:Q34"/>
    <mergeCell ref="J33:N34"/>
    <mergeCell ref="R33:T34"/>
    <mergeCell ref="F33:I34"/>
    <mergeCell ref="B37:T37"/>
    <mergeCell ref="C54:D54"/>
    <mergeCell ref="E55:H55"/>
    <mergeCell ref="I55:R55"/>
    <mergeCell ref="S55:T55"/>
    <mergeCell ref="B55:B65"/>
    <mergeCell ref="I56:R56"/>
    <mergeCell ref="E65:H65"/>
    <mergeCell ref="S64:T64"/>
    <mergeCell ref="E61:H61"/>
    <mergeCell ref="I58:R58"/>
    <mergeCell ref="S58:T58"/>
    <mergeCell ref="S56:T56"/>
    <mergeCell ref="I61:R61"/>
    <mergeCell ref="S61:T61"/>
    <mergeCell ref="F12:I13"/>
    <mergeCell ref="J29:N29"/>
    <mergeCell ref="R29:T29"/>
    <mergeCell ref="F31:I32"/>
    <mergeCell ref="B30:E30"/>
    <mergeCell ref="S62:T62"/>
    <mergeCell ref="B35:E36"/>
    <mergeCell ref="R35:T36"/>
    <mergeCell ref="O35:Q36"/>
    <mergeCell ref="J35:N36"/>
    <mergeCell ref="S38:T38"/>
    <mergeCell ref="I59:R59"/>
    <mergeCell ref="S59:T59"/>
    <mergeCell ref="S54:T54"/>
    <mergeCell ref="B38:H38"/>
    <mergeCell ref="I38:J38"/>
    <mergeCell ref="K38:L38"/>
    <mergeCell ref="M38:R38"/>
    <mergeCell ref="B50:T50"/>
    <mergeCell ref="B52:T52"/>
    <mergeCell ref="B53:T53"/>
    <mergeCell ref="R31:T32"/>
    <mergeCell ref="O31:Q32"/>
    <mergeCell ref="J30:N30"/>
    <mergeCell ref="F16:I18"/>
    <mergeCell ref="B16:E18"/>
    <mergeCell ref="B14:E15"/>
    <mergeCell ref="R16:T18"/>
    <mergeCell ref="O16:Q18"/>
    <mergeCell ref="R14:T15"/>
    <mergeCell ref="O14:Q15"/>
    <mergeCell ref="J14:N15"/>
    <mergeCell ref="F14:I15"/>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B9:T9"/>
    <mergeCell ref="F10:I11"/>
    <mergeCell ref="J10:N11"/>
    <mergeCell ref="O10:Q11"/>
    <mergeCell ref="R10:T11"/>
    <mergeCell ref="B33:E34"/>
    <mergeCell ref="B12:E13"/>
    <mergeCell ref="O30:Q30"/>
    <mergeCell ref="R30:T30"/>
    <mergeCell ref="F29:I29"/>
    <mergeCell ref="B29:E29"/>
    <mergeCell ref="O29:Q29"/>
    <mergeCell ref="J31:N32"/>
    <mergeCell ref="B31:E32"/>
    <mergeCell ref="F19:I22"/>
    <mergeCell ref="B23:E27"/>
    <mergeCell ref="R28:T28"/>
    <mergeCell ref="F30:I30"/>
    <mergeCell ref="J12:N12"/>
    <mergeCell ref="O12:Q13"/>
    <mergeCell ref="R12:T13"/>
    <mergeCell ref="J13:N13"/>
    <mergeCell ref="B10:E11"/>
    <mergeCell ref="J16:N18"/>
    <mergeCell ref="I65:R65"/>
    <mergeCell ref="S65:T65"/>
    <mergeCell ref="E59:H59"/>
    <mergeCell ref="S57:T57"/>
    <mergeCell ref="E58:H58"/>
    <mergeCell ref="E60:H60"/>
    <mergeCell ref="J19:N22"/>
    <mergeCell ref="O19:Q22"/>
    <mergeCell ref="R19:T22"/>
    <mergeCell ref="B28:E28"/>
    <mergeCell ref="F28:I28"/>
    <mergeCell ref="J28:N28"/>
    <mergeCell ref="R23:T27"/>
    <mergeCell ref="O23:Q27"/>
    <mergeCell ref="J24:N27"/>
    <mergeCell ref="F23:I27"/>
    <mergeCell ref="J23:N23"/>
    <mergeCell ref="B19:E22"/>
    <mergeCell ref="O28:Q28"/>
    <mergeCell ref="S60:T60"/>
    <mergeCell ref="I57:R57"/>
    <mergeCell ref="S63:T63"/>
    <mergeCell ref="I60:R60"/>
    <mergeCell ref="F35:I36"/>
    <mergeCell ref="V303:W303"/>
    <mergeCell ref="B301:T301"/>
    <mergeCell ref="B302:F302"/>
    <mergeCell ref="G302:R302"/>
    <mergeCell ref="S302:T302"/>
    <mergeCell ref="B294:B299"/>
    <mergeCell ref="M296:T297"/>
    <mergeCell ref="C298:F298"/>
    <mergeCell ref="C299:D299"/>
    <mergeCell ref="E299:F299"/>
    <mergeCell ref="F297:G297"/>
    <mergeCell ref="H297:I297"/>
    <mergeCell ref="J297:L297"/>
    <mergeCell ref="G298:J299"/>
    <mergeCell ref="F296:G296"/>
    <mergeCell ref="H296:I296"/>
    <mergeCell ref="J296:L296"/>
    <mergeCell ref="B300:T300"/>
    <mergeCell ref="K298:T299"/>
    <mergeCell ref="E56:H56"/>
    <mergeCell ref="S88:T88"/>
    <mergeCell ref="S84:T84"/>
    <mergeCell ref="E85:I85"/>
    <mergeCell ref="B373:F373"/>
    <mergeCell ref="G373:R373"/>
    <mergeCell ref="S373:T373"/>
    <mergeCell ref="G370:R370"/>
    <mergeCell ref="S370:T370"/>
    <mergeCell ref="B371:F371"/>
    <mergeCell ref="B372:F372"/>
    <mergeCell ref="G372:R372"/>
    <mergeCell ref="S372:T372"/>
    <mergeCell ref="G371:R371"/>
    <mergeCell ref="S371:T371"/>
    <mergeCell ref="B370:F370"/>
    <mergeCell ref="G337:R338"/>
    <mergeCell ref="G342:R342"/>
    <mergeCell ref="G343:R343"/>
    <mergeCell ref="G325:R326"/>
    <mergeCell ref="G339:R339"/>
    <mergeCell ref="B368:T368"/>
    <mergeCell ref="B369:F369"/>
    <mergeCell ref="G369:R369"/>
    <mergeCell ref="W314:X358"/>
    <mergeCell ref="G315:R315"/>
    <mergeCell ref="G316:R316"/>
    <mergeCell ref="G317:R317"/>
    <mergeCell ref="G318:R318"/>
    <mergeCell ref="G319:R319"/>
    <mergeCell ref="G320:R320"/>
    <mergeCell ref="G323:R323"/>
    <mergeCell ref="G353:R353"/>
    <mergeCell ref="G354:R354"/>
    <mergeCell ref="G355:R355"/>
    <mergeCell ref="G351:R351"/>
    <mergeCell ref="G350:R350"/>
    <mergeCell ref="G349:R349"/>
    <mergeCell ref="G352:R352"/>
    <mergeCell ref="G348:R348"/>
    <mergeCell ref="G340:R340"/>
    <mergeCell ref="G341:R341"/>
    <mergeCell ref="G334:R334"/>
    <mergeCell ref="G333:R333"/>
    <mergeCell ref="G330:R331"/>
    <mergeCell ref="G321:R321"/>
    <mergeCell ref="G322:R322"/>
    <mergeCell ref="S314:T358"/>
    <mergeCell ref="S369:T369"/>
    <mergeCell ref="G364:R364"/>
    <mergeCell ref="B364:F364"/>
    <mergeCell ref="B363:F363"/>
    <mergeCell ref="G344:R345"/>
    <mergeCell ref="B367:F367"/>
    <mergeCell ref="G367:R367"/>
    <mergeCell ref="S363:T367"/>
    <mergeCell ref="G358:R358"/>
    <mergeCell ref="G359:R359"/>
    <mergeCell ref="G360:R361"/>
    <mergeCell ref="G362:R362"/>
    <mergeCell ref="G366:R366"/>
    <mergeCell ref="B366:F366"/>
    <mergeCell ref="G365:R365"/>
    <mergeCell ref="G356:R356"/>
    <mergeCell ref="G329:R329"/>
    <mergeCell ref="B314:F362"/>
    <mergeCell ref="E264:F264"/>
    <mergeCell ref="J282:L282"/>
    <mergeCell ref="J290:K290"/>
    <mergeCell ref="F283:G283"/>
    <mergeCell ref="B274:C274"/>
    <mergeCell ref="D273:E273"/>
    <mergeCell ref="J274:T274"/>
    <mergeCell ref="B270:F270"/>
    <mergeCell ref="I270:J270"/>
    <mergeCell ref="L270:T270"/>
    <mergeCell ref="J277:T277"/>
    <mergeCell ref="S312:T312"/>
    <mergeCell ref="B267:C267"/>
    <mergeCell ref="G336:R336"/>
    <mergeCell ref="C294:T294"/>
    <mergeCell ref="C290:G290"/>
    <mergeCell ref="B306:F306"/>
    <mergeCell ref="G306:R306"/>
    <mergeCell ref="S306:T306"/>
    <mergeCell ref="C291:F291"/>
    <mergeCell ref="C292:D292"/>
    <mergeCell ref="S305:T305"/>
    <mergeCell ref="G314:R314"/>
    <mergeCell ref="B308:F308"/>
    <mergeCell ref="S313:T313"/>
    <mergeCell ref="G332:R332"/>
    <mergeCell ref="G328:R328"/>
    <mergeCell ref="G327:R327"/>
    <mergeCell ref="G324:R324"/>
    <mergeCell ref="B382:F382"/>
    <mergeCell ref="G382:P382"/>
    <mergeCell ref="Q382:T382"/>
    <mergeCell ref="B378:T378"/>
    <mergeCell ref="B379:T379"/>
    <mergeCell ref="B380:Q380"/>
    <mergeCell ref="R380:T380"/>
    <mergeCell ref="B374:F374"/>
    <mergeCell ref="G374:R374"/>
    <mergeCell ref="S374:T374"/>
    <mergeCell ref="B381:F381"/>
    <mergeCell ref="G381:P381"/>
    <mergeCell ref="Q381:T381"/>
    <mergeCell ref="B376:F376"/>
    <mergeCell ref="G376:R376"/>
    <mergeCell ref="S376:T376"/>
    <mergeCell ref="B375:F375"/>
    <mergeCell ref="G375:R375"/>
    <mergeCell ref="S375:T375"/>
    <mergeCell ref="B191:C191"/>
    <mergeCell ref="D191:E191"/>
    <mergeCell ref="F191:I191"/>
    <mergeCell ref="J191:T191"/>
    <mergeCell ref="B192:C192"/>
    <mergeCell ref="D192:E192"/>
    <mergeCell ref="B210:B231"/>
    <mergeCell ref="C211:L211"/>
    <mergeCell ref="E224:F224"/>
    <mergeCell ref="G224:J224"/>
    <mergeCell ref="K224:T224"/>
    <mergeCell ref="C225:D225"/>
    <mergeCell ref="F192:I192"/>
    <mergeCell ref="J192:T192"/>
    <mergeCell ref="B209:T209"/>
    <mergeCell ref="B193:C193"/>
    <mergeCell ref="B201:C201"/>
    <mergeCell ref="F198:I198"/>
    <mergeCell ref="J198:T198"/>
    <mergeCell ref="D199:E199"/>
    <mergeCell ref="F199:I199"/>
    <mergeCell ref="J199:T199"/>
    <mergeCell ref="G335:R335"/>
    <mergeCell ref="B365:F365"/>
    <mergeCell ref="B280:B292"/>
    <mergeCell ref="B313:F313"/>
    <mergeCell ref="C283:E283"/>
    <mergeCell ref="F284:G284"/>
    <mergeCell ref="C284:E284"/>
    <mergeCell ref="G313:R313"/>
    <mergeCell ref="H284:I284"/>
    <mergeCell ref="C295:L295"/>
    <mergeCell ref="B305:F305"/>
    <mergeCell ref="B312:F312"/>
    <mergeCell ref="G312:R312"/>
    <mergeCell ref="M290:T290"/>
    <mergeCell ref="C288:L288"/>
    <mergeCell ref="J284:L284"/>
    <mergeCell ref="G363:R363"/>
    <mergeCell ref="G303:R303"/>
    <mergeCell ref="G346:R347"/>
    <mergeCell ref="G357:R357"/>
    <mergeCell ref="M295:T295"/>
    <mergeCell ref="S308:T308"/>
    <mergeCell ref="S304:T304"/>
    <mergeCell ref="G305:R305"/>
    <mergeCell ref="B246:B259"/>
    <mergeCell ref="L263:T269"/>
    <mergeCell ref="G264:H264"/>
    <mergeCell ref="I264:K264"/>
    <mergeCell ref="D266:E266"/>
    <mergeCell ref="J248:L248"/>
    <mergeCell ref="L262:T262"/>
    <mergeCell ref="M259:T259"/>
    <mergeCell ref="C252:D252"/>
    <mergeCell ref="H251:I251"/>
    <mergeCell ref="C254:L254"/>
    <mergeCell ref="G255:H255"/>
    <mergeCell ref="E251:F251"/>
    <mergeCell ref="C251:D251"/>
    <mergeCell ref="C255:E255"/>
    <mergeCell ref="K251:L251"/>
    <mergeCell ref="H248:I248"/>
    <mergeCell ref="H249:I249"/>
    <mergeCell ref="J257:L258"/>
    <mergeCell ref="C258:D258"/>
    <mergeCell ref="E258:F258"/>
    <mergeCell ref="B263:D263"/>
    <mergeCell ref="B265:K265"/>
    <mergeCell ref="C259:D259"/>
    <mergeCell ref="G308:R308"/>
    <mergeCell ref="M281:T281"/>
    <mergeCell ref="E287:F287"/>
    <mergeCell ref="G291:J292"/>
    <mergeCell ref="K291:T292"/>
    <mergeCell ref="E292:F292"/>
    <mergeCell ref="S303:T303"/>
    <mergeCell ref="H290:I290"/>
    <mergeCell ref="B293:T293"/>
    <mergeCell ref="C297:E297"/>
    <mergeCell ref="B303:F303"/>
    <mergeCell ref="B307:T307"/>
    <mergeCell ref="B304:F304"/>
    <mergeCell ref="G304:R304"/>
    <mergeCell ref="C296:E296"/>
    <mergeCell ref="B278:T278"/>
    <mergeCell ref="B279:T279"/>
    <mergeCell ref="C289:G289"/>
    <mergeCell ref="F282:G282"/>
    <mergeCell ref="C281:L281"/>
    <mergeCell ref="H286:L286"/>
    <mergeCell ref="H283:I283"/>
    <mergeCell ref="H287:L287"/>
    <mergeCell ref="J289:K289"/>
    <mergeCell ref="E286:F286"/>
    <mergeCell ref="H282:I282"/>
    <mergeCell ref="H289:I289"/>
    <mergeCell ref="C287:D287"/>
    <mergeCell ref="M289:T289"/>
    <mergeCell ref="J283:L283"/>
    <mergeCell ref="C280:T280"/>
    <mergeCell ref="M282:T288"/>
    <mergeCell ref="C282:E282"/>
    <mergeCell ref="C286:D286"/>
    <mergeCell ref="F277:I277"/>
    <mergeCell ref="B277:C277"/>
    <mergeCell ref="M211:T211"/>
    <mergeCell ref="C213:E213"/>
    <mergeCell ref="J213:L213"/>
    <mergeCell ref="H213:I213"/>
    <mergeCell ref="C256:T256"/>
    <mergeCell ref="C248:E248"/>
    <mergeCell ref="F274:I274"/>
    <mergeCell ref="L271:T271"/>
    <mergeCell ref="D274:E274"/>
    <mergeCell ref="B276:C276"/>
    <mergeCell ref="D275:E275"/>
    <mergeCell ref="F275:I275"/>
    <mergeCell ref="J275:T275"/>
    <mergeCell ref="B271:F271"/>
    <mergeCell ref="F276:I276"/>
    <mergeCell ref="J276:T276"/>
    <mergeCell ref="D276:E276"/>
    <mergeCell ref="H212:I212"/>
    <mergeCell ref="B245:T245"/>
    <mergeCell ref="E252:F252"/>
    <mergeCell ref="J255:K255"/>
    <mergeCell ref="D277:E277"/>
    <mergeCell ref="B262:K262"/>
    <mergeCell ref="E69:H69"/>
    <mergeCell ref="I69:R69"/>
    <mergeCell ref="I62:R62"/>
    <mergeCell ref="E66:H66"/>
    <mergeCell ref="I73:R73"/>
    <mergeCell ref="I66:R66"/>
    <mergeCell ref="E72:H72"/>
    <mergeCell ref="E74:H74"/>
    <mergeCell ref="E70:H70"/>
    <mergeCell ref="I70:R70"/>
    <mergeCell ref="E64:H64"/>
    <mergeCell ref="I64:R64"/>
    <mergeCell ref="E63:H63"/>
    <mergeCell ref="I63:R63"/>
    <mergeCell ref="B260:T260"/>
    <mergeCell ref="G259:I259"/>
    <mergeCell ref="M257:T258"/>
    <mergeCell ref="G257:I258"/>
    <mergeCell ref="F249:G249"/>
    <mergeCell ref="J259:L259"/>
    <mergeCell ref="E62:H62"/>
    <mergeCell ref="K227:T227"/>
    <mergeCell ref="E227:F227"/>
    <mergeCell ref="G227:J227"/>
    <mergeCell ref="S154:T154"/>
    <mergeCell ref="B161:D161"/>
    <mergeCell ref="E220:F220"/>
    <mergeCell ref="G270:H270"/>
    <mergeCell ref="C243:D243"/>
    <mergeCell ref="E243:F243"/>
    <mergeCell ref="G243:J243"/>
    <mergeCell ref="K243:T243"/>
    <mergeCell ref="C220:D220"/>
    <mergeCell ref="G226:J226"/>
    <mergeCell ref="G231:J231"/>
    <mergeCell ref="C230:D230"/>
    <mergeCell ref="C229:D229"/>
    <mergeCell ref="C241:D241"/>
    <mergeCell ref="C242:D242"/>
    <mergeCell ref="E242:F242"/>
    <mergeCell ref="G242:J242"/>
    <mergeCell ref="E241:F241"/>
    <mergeCell ref="K154:R154"/>
    <mergeCell ref="E259:F259"/>
    <mergeCell ref="C257:F257"/>
    <mergeCell ref="K234:T234"/>
    <mergeCell ref="K229:T229"/>
    <mergeCell ref="I271:J271"/>
    <mergeCell ref="B273:C273"/>
    <mergeCell ref="F272:I273"/>
    <mergeCell ref="G271:H271"/>
    <mergeCell ref="J272:T273"/>
    <mergeCell ref="B272:E272"/>
    <mergeCell ref="I263:K263"/>
    <mergeCell ref="B266:C266"/>
    <mergeCell ref="K244:T244"/>
    <mergeCell ref="B269:K269"/>
    <mergeCell ref="D267:E267"/>
    <mergeCell ref="B268:K268"/>
    <mergeCell ref="B261:T261"/>
    <mergeCell ref="H252:I252"/>
    <mergeCell ref="G267:K267"/>
    <mergeCell ref="G266:K266"/>
    <mergeCell ref="M247:T255"/>
    <mergeCell ref="C244:D244"/>
    <mergeCell ref="E244:F244"/>
    <mergeCell ref="G244:J244"/>
    <mergeCell ref="C246:T246"/>
    <mergeCell ref="C247:L247"/>
    <mergeCell ref="F248:G248"/>
    <mergeCell ref="J249:L249"/>
    <mergeCell ref="C231:D231"/>
    <mergeCell ref="K230:T230"/>
    <mergeCell ref="C234:D234"/>
    <mergeCell ref="E234:F234"/>
    <mergeCell ref="G229:J229"/>
    <mergeCell ref="K231:T231"/>
    <mergeCell ref="E229:F229"/>
    <mergeCell ref="E230:F230"/>
    <mergeCell ref="E231:F231"/>
    <mergeCell ref="G232:J232"/>
    <mergeCell ref="C226:D226"/>
    <mergeCell ref="C227:D227"/>
    <mergeCell ref="H216:L216"/>
    <mergeCell ref="C210:T210"/>
    <mergeCell ref="K151:R151"/>
    <mergeCell ref="B167:D167"/>
    <mergeCell ref="K152:R152"/>
    <mergeCell ref="K242:T242"/>
    <mergeCell ref="G234:J234"/>
    <mergeCell ref="D201:E201"/>
    <mergeCell ref="F201:I201"/>
    <mergeCell ref="C228:D228"/>
    <mergeCell ref="C224:D224"/>
    <mergeCell ref="G241:J241"/>
    <mergeCell ref="K241:T241"/>
    <mergeCell ref="C232:D232"/>
    <mergeCell ref="E232:F232"/>
    <mergeCell ref="K232:T232"/>
    <mergeCell ref="C233:D233"/>
    <mergeCell ref="G233:J233"/>
    <mergeCell ref="K233:T233"/>
    <mergeCell ref="B154:C154"/>
    <mergeCell ref="D154:J154"/>
    <mergeCell ref="E233:F233"/>
    <mergeCell ref="K225:T225"/>
    <mergeCell ref="B159:D159"/>
    <mergeCell ref="E263:F263"/>
    <mergeCell ref="G263:H263"/>
    <mergeCell ref="B264:D264"/>
    <mergeCell ref="K252:L252"/>
    <mergeCell ref="C249:E249"/>
    <mergeCell ref="B153:C153"/>
    <mergeCell ref="D153:J153"/>
    <mergeCell ref="K153:R153"/>
    <mergeCell ref="B173:D173"/>
    <mergeCell ref="E173:F173"/>
    <mergeCell ref="G230:J230"/>
    <mergeCell ref="F212:G212"/>
    <mergeCell ref="K228:T228"/>
    <mergeCell ref="G219:J220"/>
    <mergeCell ref="C215:D215"/>
    <mergeCell ref="C218:L218"/>
    <mergeCell ref="C216:D216"/>
    <mergeCell ref="G225:J225"/>
    <mergeCell ref="K226:T226"/>
    <mergeCell ref="E228:F228"/>
    <mergeCell ref="G228:J228"/>
    <mergeCell ref="E226:F226"/>
    <mergeCell ref="S109:T109"/>
    <mergeCell ref="K105:R105"/>
    <mergeCell ref="B104:C104"/>
    <mergeCell ref="S105:T105"/>
    <mergeCell ref="B105:C105"/>
    <mergeCell ref="D105:J105"/>
    <mergeCell ref="B110:C110"/>
    <mergeCell ref="D110:J110"/>
    <mergeCell ref="K110:R110"/>
    <mergeCell ref="S110:T110"/>
    <mergeCell ref="D104:J104"/>
    <mergeCell ref="K104:R104"/>
    <mergeCell ref="D106:J106"/>
    <mergeCell ref="K106:R106"/>
    <mergeCell ref="G128:R128"/>
    <mergeCell ref="S128:T128"/>
    <mergeCell ref="S129:T129"/>
    <mergeCell ref="K132:R132"/>
    <mergeCell ref="B131:T131"/>
    <mergeCell ref="B132:C132"/>
    <mergeCell ref="S132:T132"/>
    <mergeCell ref="B139:C139"/>
    <mergeCell ref="B136:C136"/>
    <mergeCell ref="D136:J136"/>
    <mergeCell ref="S136:T136"/>
    <mergeCell ref="B128:E128"/>
    <mergeCell ref="D132:J132"/>
    <mergeCell ref="D139:J139"/>
    <mergeCell ref="K139:R139"/>
    <mergeCell ref="S139:T139"/>
    <mergeCell ref="D135:J135"/>
    <mergeCell ref="S135:T135"/>
    <mergeCell ref="B129:E129"/>
    <mergeCell ref="K138:R138"/>
    <mergeCell ref="S120:T120"/>
    <mergeCell ref="B117:C117"/>
    <mergeCell ref="D117:J117"/>
    <mergeCell ref="K117:R117"/>
    <mergeCell ref="S117:T117"/>
    <mergeCell ref="B111:C111"/>
    <mergeCell ref="D111:J111"/>
    <mergeCell ref="K111:R111"/>
    <mergeCell ref="S111:T111"/>
    <mergeCell ref="B112:C112"/>
    <mergeCell ref="D112:J112"/>
    <mergeCell ref="K112:R112"/>
    <mergeCell ref="S112:T112"/>
    <mergeCell ref="K115:R115"/>
    <mergeCell ref="S115:T115"/>
    <mergeCell ref="B113:C113"/>
    <mergeCell ref="D113:J113"/>
    <mergeCell ref="K113:R113"/>
    <mergeCell ref="S113:T113"/>
    <mergeCell ref="B114:C114"/>
    <mergeCell ref="D114:J114"/>
    <mergeCell ref="K114:R114"/>
    <mergeCell ref="S114:T114"/>
    <mergeCell ref="B119:T119"/>
  </mergeCells>
  <phoneticPr fontId="28"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M491"/>
  <sheetViews>
    <sheetView view="pageBreakPreview" zoomScale="85" zoomScaleNormal="100" zoomScaleSheetLayoutView="85" zoomScalePageLayoutView="110" workbookViewId="0">
      <selection activeCell="H395" sqref="H395:L408"/>
    </sheetView>
  </sheetViews>
  <sheetFormatPr baseColWidth="10" defaultColWidth="11.42578125" defaultRowHeight="15" x14ac:dyDescent="0.25"/>
  <cols>
    <col min="1" max="1" width="3.5703125" style="126" customWidth="1"/>
    <col min="2" max="2" width="4.7109375" style="126" customWidth="1"/>
    <col min="3" max="3" width="8.28515625" style="126" customWidth="1"/>
    <col min="4" max="4" width="8" style="126" customWidth="1"/>
    <col min="5" max="5" width="11.42578125" style="126"/>
    <col min="6" max="6" width="11.85546875" style="126" customWidth="1"/>
    <col min="7" max="7" width="16.28515625" style="126" customWidth="1"/>
    <col min="8" max="8" width="8.5703125" style="126" customWidth="1"/>
    <col min="9" max="9" width="22.42578125" style="126" customWidth="1"/>
    <col min="10" max="10" width="11.7109375" style="126" customWidth="1"/>
    <col min="11" max="11" width="13.42578125" style="126" customWidth="1"/>
    <col min="12" max="12" width="9.42578125" style="126" customWidth="1"/>
    <col min="13" max="13" width="11.42578125" style="126" hidden="1" customWidth="1"/>
    <col min="14" max="16384" width="11.42578125" style="126"/>
  </cols>
  <sheetData>
    <row r="1" spans="2:12" ht="27.75" customHeight="1" x14ac:dyDescent="0.25">
      <c r="B1" s="913" t="s">
        <v>330</v>
      </c>
      <c r="C1" s="914"/>
      <c r="D1" s="914"/>
      <c r="E1" s="914"/>
      <c r="F1" s="914"/>
      <c r="G1" s="914"/>
      <c r="H1" s="914"/>
      <c r="I1" s="914"/>
      <c r="J1" s="914"/>
      <c r="K1" s="914"/>
      <c r="L1" s="915"/>
    </row>
    <row r="2" spans="2:12" ht="11.25" customHeight="1" x14ac:dyDescent="0.25">
      <c r="B2" s="916"/>
      <c r="C2" s="917"/>
      <c r="D2" s="917"/>
      <c r="E2" s="917"/>
      <c r="F2" s="917"/>
      <c r="G2" s="917"/>
      <c r="H2" s="917"/>
      <c r="I2" s="917"/>
      <c r="J2" s="917"/>
      <c r="K2" s="917"/>
      <c r="L2" s="918"/>
    </row>
    <row r="3" spans="2:12" ht="24.95" customHeight="1" x14ac:dyDescent="0.25">
      <c r="B3" s="919" t="s">
        <v>376</v>
      </c>
      <c r="C3" s="920"/>
      <c r="D3" s="920"/>
      <c r="E3" s="921"/>
      <c r="F3" s="153">
        <v>43993</v>
      </c>
      <c r="G3" s="919" t="s">
        <v>377</v>
      </c>
      <c r="H3" s="920"/>
      <c r="I3" s="921"/>
      <c r="J3" s="988">
        <v>43992</v>
      </c>
      <c r="K3" s="920"/>
      <c r="L3" s="921"/>
    </row>
    <row r="4" spans="2:12" ht="24.95" customHeight="1" x14ac:dyDescent="0.25">
      <c r="B4" s="1085" t="s">
        <v>328</v>
      </c>
      <c r="C4" s="926"/>
      <c r="D4" s="926"/>
      <c r="E4" s="926"/>
      <c r="F4" s="926"/>
      <c r="G4" s="927"/>
      <c r="H4" s="1086" t="s">
        <v>603</v>
      </c>
      <c r="I4" s="1087"/>
      <c r="J4" s="205" t="s">
        <v>2</v>
      </c>
      <c r="K4" s="931" t="s">
        <v>0</v>
      </c>
      <c r="L4" s="932"/>
    </row>
    <row r="5" spans="2:12" ht="24.95" customHeight="1" x14ac:dyDescent="0.25">
      <c r="B5" s="206"/>
      <c r="C5" s="207"/>
      <c r="D5" s="207"/>
      <c r="E5" s="207"/>
      <c r="F5" s="207"/>
      <c r="G5" s="208"/>
      <c r="H5" s="1082" t="s">
        <v>604</v>
      </c>
      <c r="I5" s="1083"/>
      <c r="J5" s="205">
        <v>2</v>
      </c>
      <c r="K5" s="931" t="s">
        <v>378</v>
      </c>
      <c r="L5" s="932"/>
    </row>
    <row r="6" spans="2:12" ht="24.95" customHeight="1" x14ac:dyDescent="0.25">
      <c r="B6" s="926" t="s">
        <v>869</v>
      </c>
      <c r="C6" s="926"/>
      <c r="D6" s="926"/>
      <c r="E6" s="926"/>
      <c r="F6" s="926"/>
      <c r="G6" s="926"/>
      <c r="H6" s="926"/>
      <c r="I6" s="926"/>
      <c r="J6" s="926"/>
      <c r="K6" s="926"/>
      <c r="L6" s="1084"/>
    </row>
    <row r="7" spans="2:12" ht="15.75" customHeight="1" x14ac:dyDescent="0.25">
      <c r="B7" s="933" t="s">
        <v>553</v>
      </c>
      <c r="C7" s="934"/>
      <c r="D7" s="934"/>
      <c r="E7" s="934"/>
      <c r="F7" s="934"/>
      <c r="G7" s="935"/>
      <c r="H7" s="933" t="s">
        <v>554</v>
      </c>
      <c r="I7" s="934"/>
      <c r="J7" s="934"/>
      <c r="K7" s="934"/>
      <c r="L7" s="935"/>
    </row>
    <row r="8" spans="2:12" x14ac:dyDescent="0.25">
      <c r="B8" s="933"/>
      <c r="C8" s="934"/>
      <c r="D8" s="934"/>
      <c r="E8" s="934"/>
      <c r="F8" s="934"/>
      <c r="G8" s="935"/>
      <c r="H8" s="933"/>
      <c r="I8" s="934"/>
      <c r="J8" s="934"/>
      <c r="K8" s="934"/>
      <c r="L8" s="935"/>
    </row>
    <row r="9" spans="2:12" x14ac:dyDescent="0.25">
      <c r="B9" s="933"/>
      <c r="C9" s="934"/>
      <c r="D9" s="934"/>
      <c r="E9" s="934"/>
      <c r="F9" s="934"/>
      <c r="G9" s="935"/>
      <c r="H9" s="933"/>
      <c r="I9" s="934"/>
      <c r="J9" s="934"/>
      <c r="K9" s="934"/>
      <c r="L9" s="935"/>
    </row>
    <row r="10" spans="2:12" x14ac:dyDescent="0.25">
      <c r="B10" s="933"/>
      <c r="C10" s="934"/>
      <c r="D10" s="934"/>
      <c r="E10" s="934"/>
      <c r="F10" s="934"/>
      <c r="G10" s="935"/>
      <c r="H10" s="933"/>
      <c r="I10" s="934"/>
      <c r="J10" s="934"/>
      <c r="K10" s="934"/>
      <c r="L10" s="935"/>
    </row>
    <row r="11" spans="2:12" x14ac:dyDescent="0.25">
      <c r="B11" s="933"/>
      <c r="C11" s="934"/>
      <c r="D11" s="934"/>
      <c r="E11" s="934"/>
      <c r="F11" s="934"/>
      <c r="G11" s="935"/>
      <c r="H11" s="933"/>
      <c r="I11" s="934"/>
      <c r="J11" s="934"/>
      <c r="K11" s="934"/>
      <c r="L11" s="935"/>
    </row>
    <row r="12" spans="2:12" x14ac:dyDescent="0.25">
      <c r="B12" s="933"/>
      <c r="C12" s="934"/>
      <c r="D12" s="934"/>
      <c r="E12" s="934"/>
      <c r="F12" s="934"/>
      <c r="G12" s="935"/>
      <c r="H12" s="933"/>
      <c r="I12" s="934"/>
      <c r="J12" s="934"/>
      <c r="K12" s="934"/>
      <c r="L12" s="935"/>
    </row>
    <row r="13" spans="2:12" x14ac:dyDescent="0.25">
      <c r="B13" s="933"/>
      <c r="C13" s="934"/>
      <c r="D13" s="934"/>
      <c r="E13" s="934"/>
      <c r="F13" s="934"/>
      <c r="G13" s="935"/>
      <c r="H13" s="933"/>
      <c r="I13" s="934"/>
      <c r="J13" s="934"/>
      <c r="K13" s="934"/>
      <c r="L13" s="935"/>
    </row>
    <row r="14" spans="2:12" x14ac:dyDescent="0.25">
      <c r="B14" s="933"/>
      <c r="C14" s="934"/>
      <c r="D14" s="934"/>
      <c r="E14" s="934"/>
      <c r="F14" s="934"/>
      <c r="G14" s="935"/>
      <c r="H14" s="933"/>
      <c r="I14" s="934"/>
      <c r="J14" s="934"/>
      <c r="K14" s="934"/>
      <c r="L14" s="935"/>
    </row>
    <row r="15" spans="2:12" x14ac:dyDescent="0.25">
      <c r="B15" s="933"/>
      <c r="C15" s="934"/>
      <c r="D15" s="934"/>
      <c r="E15" s="934"/>
      <c r="F15" s="934"/>
      <c r="G15" s="935"/>
      <c r="H15" s="933"/>
      <c r="I15" s="934"/>
      <c r="J15" s="934"/>
      <c r="K15" s="934"/>
      <c r="L15" s="935"/>
    </row>
    <row r="16" spans="2:12" x14ac:dyDescent="0.25">
      <c r="B16" s="933"/>
      <c r="C16" s="934"/>
      <c r="D16" s="934"/>
      <c r="E16" s="934"/>
      <c r="F16" s="934"/>
      <c r="G16" s="935"/>
      <c r="H16" s="933"/>
      <c r="I16" s="934"/>
      <c r="J16" s="934"/>
      <c r="K16" s="934"/>
      <c r="L16" s="935"/>
    </row>
    <row r="17" spans="2:12" x14ac:dyDescent="0.25">
      <c r="B17" s="933"/>
      <c r="C17" s="934"/>
      <c r="D17" s="934"/>
      <c r="E17" s="934"/>
      <c r="F17" s="934"/>
      <c r="G17" s="935"/>
      <c r="H17" s="933"/>
      <c r="I17" s="934"/>
      <c r="J17" s="934"/>
      <c r="K17" s="934"/>
      <c r="L17" s="935"/>
    </row>
    <row r="18" spans="2:12" x14ac:dyDescent="0.25">
      <c r="B18" s="933"/>
      <c r="C18" s="934"/>
      <c r="D18" s="934"/>
      <c r="E18" s="934"/>
      <c r="F18" s="934"/>
      <c r="G18" s="935"/>
      <c r="H18" s="933"/>
      <c r="I18" s="934"/>
      <c r="J18" s="934"/>
      <c r="K18" s="934"/>
      <c r="L18" s="935"/>
    </row>
    <row r="19" spans="2:12" x14ac:dyDescent="0.25">
      <c r="B19" s="933"/>
      <c r="C19" s="934"/>
      <c r="D19" s="934"/>
      <c r="E19" s="934"/>
      <c r="F19" s="934"/>
      <c r="G19" s="935"/>
      <c r="H19" s="933"/>
      <c r="I19" s="934"/>
      <c r="J19" s="934"/>
      <c r="K19" s="934"/>
      <c r="L19" s="935"/>
    </row>
    <row r="20" spans="2:12" x14ac:dyDescent="0.25">
      <c r="B20" s="933"/>
      <c r="C20" s="934"/>
      <c r="D20" s="934"/>
      <c r="E20" s="934"/>
      <c r="F20" s="934"/>
      <c r="G20" s="935"/>
      <c r="H20" s="933"/>
      <c r="I20" s="934"/>
      <c r="J20" s="934"/>
      <c r="K20" s="934"/>
      <c r="L20" s="935"/>
    </row>
    <row r="21" spans="2:12" x14ac:dyDescent="0.25">
      <c r="B21" s="1067">
        <v>1</v>
      </c>
      <c r="C21" s="1068"/>
      <c r="D21" s="1068"/>
      <c r="E21" s="1068"/>
      <c r="F21" s="1068"/>
      <c r="G21" s="1069"/>
      <c r="H21" s="1073">
        <v>2</v>
      </c>
      <c r="I21" s="1074"/>
      <c r="J21" s="1074"/>
      <c r="K21" s="1074"/>
      <c r="L21" s="1075"/>
    </row>
    <row r="22" spans="2:12" ht="18" customHeight="1" thickBot="1" x14ac:dyDescent="0.3">
      <c r="B22" s="1070"/>
      <c r="C22" s="1071"/>
      <c r="D22" s="1071"/>
      <c r="E22" s="1071"/>
      <c r="F22" s="1071"/>
      <c r="G22" s="1072"/>
      <c r="H22" s="1076"/>
      <c r="I22" s="1077"/>
      <c r="J22" s="1077"/>
      <c r="K22" s="1077"/>
      <c r="L22" s="1078"/>
    </row>
    <row r="23" spans="2:12" ht="15.75" customHeight="1" x14ac:dyDescent="0.25">
      <c r="B23" s="933" t="s">
        <v>553</v>
      </c>
      <c r="C23" s="934"/>
      <c r="D23" s="934"/>
      <c r="E23" s="934"/>
      <c r="F23" s="934"/>
      <c r="G23" s="935"/>
      <c r="H23" s="933" t="s">
        <v>554</v>
      </c>
      <c r="I23" s="934"/>
      <c r="J23" s="934"/>
      <c r="K23" s="934"/>
      <c r="L23" s="935"/>
    </row>
    <row r="24" spans="2:12" x14ac:dyDescent="0.25">
      <c r="B24" s="933"/>
      <c r="C24" s="934"/>
      <c r="D24" s="934"/>
      <c r="E24" s="934"/>
      <c r="F24" s="934"/>
      <c r="G24" s="935"/>
      <c r="H24" s="933"/>
      <c r="I24" s="934"/>
      <c r="J24" s="934"/>
      <c r="K24" s="934"/>
      <c r="L24" s="935"/>
    </row>
    <row r="25" spans="2:12" x14ac:dyDescent="0.25">
      <c r="B25" s="933"/>
      <c r="C25" s="934"/>
      <c r="D25" s="934"/>
      <c r="E25" s="934"/>
      <c r="F25" s="934"/>
      <c r="G25" s="935"/>
      <c r="H25" s="933"/>
      <c r="I25" s="934"/>
      <c r="J25" s="934"/>
      <c r="K25" s="934"/>
      <c r="L25" s="935"/>
    </row>
    <row r="26" spans="2:12" x14ac:dyDescent="0.25">
      <c r="B26" s="933"/>
      <c r="C26" s="934"/>
      <c r="D26" s="934"/>
      <c r="E26" s="934"/>
      <c r="F26" s="934"/>
      <c r="G26" s="935"/>
      <c r="H26" s="933"/>
      <c r="I26" s="934"/>
      <c r="J26" s="934"/>
      <c r="K26" s="934"/>
      <c r="L26" s="935"/>
    </row>
    <row r="27" spans="2:12" x14ac:dyDescent="0.25">
      <c r="B27" s="933"/>
      <c r="C27" s="934"/>
      <c r="D27" s="934"/>
      <c r="E27" s="934"/>
      <c r="F27" s="934"/>
      <c r="G27" s="935"/>
      <c r="H27" s="933"/>
      <c r="I27" s="934"/>
      <c r="J27" s="934"/>
      <c r="K27" s="934"/>
      <c r="L27" s="935"/>
    </row>
    <row r="28" spans="2:12" x14ac:dyDescent="0.25">
      <c r="B28" s="933"/>
      <c r="C28" s="934"/>
      <c r="D28" s="934"/>
      <c r="E28" s="934"/>
      <c r="F28" s="934"/>
      <c r="G28" s="935"/>
      <c r="H28" s="933"/>
      <c r="I28" s="934"/>
      <c r="J28" s="934"/>
      <c r="K28" s="934"/>
      <c r="L28" s="935"/>
    </row>
    <row r="29" spans="2:12" x14ac:dyDescent="0.25">
      <c r="B29" s="933"/>
      <c r="C29" s="934"/>
      <c r="D29" s="934"/>
      <c r="E29" s="934"/>
      <c r="F29" s="934"/>
      <c r="G29" s="935"/>
      <c r="H29" s="933"/>
      <c r="I29" s="934"/>
      <c r="J29" s="934"/>
      <c r="K29" s="934"/>
      <c r="L29" s="935"/>
    </row>
    <row r="30" spans="2:12" x14ac:dyDescent="0.25">
      <c r="B30" s="933"/>
      <c r="C30" s="934"/>
      <c r="D30" s="934"/>
      <c r="E30" s="934"/>
      <c r="F30" s="934"/>
      <c r="G30" s="935"/>
      <c r="H30" s="933"/>
      <c r="I30" s="934"/>
      <c r="J30" s="934"/>
      <c r="K30" s="934"/>
      <c r="L30" s="935"/>
    </row>
    <row r="31" spans="2:12" x14ac:dyDescent="0.25">
      <c r="B31" s="933"/>
      <c r="C31" s="934"/>
      <c r="D31" s="934"/>
      <c r="E31" s="934"/>
      <c r="F31" s="934"/>
      <c r="G31" s="935"/>
      <c r="H31" s="933"/>
      <c r="I31" s="934"/>
      <c r="J31" s="934"/>
      <c r="K31" s="934"/>
      <c r="L31" s="935"/>
    </row>
    <row r="32" spans="2:12" x14ac:dyDescent="0.25">
      <c r="B32" s="933"/>
      <c r="C32" s="934"/>
      <c r="D32" s="934"/>
      <c r="E32" s="934"/>
      <c r="F32" s="934"/>
      <c r="G32" s="935"/>
      <c r="H32" s="933"/>
      <c r="I32" s="934"/>
      <c r="J32" s="934"/>
      <c r="K32" s="934"/>
      <c r="L32" s="935"/>
    </row>
    <row r="33" spans="2:12" x14ac:dyDescent="0.25">
      <c r="B33" s="933"/>
      <c r="C33" s="934"/>
      <c r="D33" s="934"/>
      <c r="E33" s="934"/>
      <c r="F33" s="934"/>
      <c r="G33" s="935"/>
      <c r="H33" s="933"/>
      <c r="I33" s="934"/>
      <c r="J33" s="934"/>
      <c r="K33" s="934"/>
      <c r="L33" s="935"/>
    </row>
    <row r="34" spans="2:12" x14ac:dyDescent="0.25">
      <c r="B34" s="933"/>
      <c r="C34" s="934"/>
      <c r="D34" s="934"/>
      <c r="E34" s="934"/>
      <c r="F34" s="934"/>
      <c r="G34" s="935"/>
      <c r="H34" s="933"/>
      <c r="I34" s="934"/>
      <c r="J34" s="934"/>
      <c r="K34" s="934"/>
      <c r="L34" s="935"/>
    </row>
    <row r="35" spans="2:12" x14ac:dyDescent="0.25">
      <c r="B35" s="933"/>
      <c r="C35" s="934"/>
      <c r="D35" s="934"/>
      <c r="E35" s="934"/>
      <c r="F35" s="934"/>
      <c r="G35" s="935"/>
      <c r="H35" s="933"/>
      <c r="I35" s="934"/>
      <c r="J35" s="934"/>
      <c r="K35" s="934"/>
      <c r="L35" s="935"/>
    </row>
    <row r="36" spans="2:12" x14ac:dyDescent="0.25">
      <c r="B36" s="933"/>
      <c r="C36" s="934"/>
      <c r="D36" s="934"/>
      <c r="E36" s="934"/>
      <c r="F36" s="934"/>
      <c r="G36" s="935"/>
      <c r="H36" s="933"/>
      <c r="I36" s="934"/>
      <c r="J36" s="934"/>
      <c r="K36" s="934"/>
      <c r="L36" s="935"/>
    </row>
    <row r="37" spans="2:12" x14ac:dyDescent="0.25">
      <c r="B37" s="1067">
        <v>3</v>
      </c>
      <c r="C37" s="1068"/>
      <c r="D37" s="1068"/>
      <c r="E37" s="1068"/>
      <c r="F37" s="1068"/>
      <c r="G37" s="1069"/>
      <c r="H37" s="1073">
        <v>4</v>
      </c>
      <c r="I37" s="1074"/>
      <c r="J37" s="1074"/>
      <c r="K37" s="1074"/>
      <c r="L37" s="1075"/>
    </row>
    <row r="38" spans="2:12" ht="18" customHeight="1" thickBot="1" x14ac:dyDescent="0.3">
      <c r="B38" s="1070"/>
      <c r="C38" s="1071"/>
      <c r="D38" s="1071"/>
      <c r="E38" s="1071"/>
      <c r="F38" s="1071"/>
      <c r="G38" s="1072"/>
      <c r="H38" s="1076"/>
      <c r="I38" s="1077"/>
      <c r="J38" s="1077"/>
      <c r="K38" s="1077"/>
      <c r="L38" s="1078"/>
    </row>
    <row r="39" spans="2:12" ht="15.75" customHeight="1" x14ac:dyDescent="0.25">
      <c r="B39" s="933" t="s">
        <v>553</v>
      </c>
      <c r="C39" s="934"/>
      <c r="D39" s="934"/>
      <c r="E39" s="934"/>
      <c r="F39" s="934"/>
      <c r="G39" s="935"/>
      <c r="H39" s="933" t="s">
        <v>554</v>
      </c>
      <c r="I39" s="934"/>
      <c r="J39" s="934"/>
      <c r="K39" s="934"/>
      <c r="L39" s="935"/>
    </row>
    <row r="40" spans="2:12" x14ac:dyDescent="0.25">
      <c r="B40" s="933"/>
      <c r="C40" s="934"/>
      <c r="D40" s="934"/>
      <c r="E40" s="934"/>
      <c r="F40" s="934"/>
      <c r="G40" s="935"/>
      <c r="H40" s="933"/>
      <c r="I40" s="934"/>
      <c r="J40" s="934"/>
      <c r="K40" s="934"/>
      <c r="L40" s="935"/>
    </row>
    <row r="41" spans="2:12" x14ac:dyDescent="0.25">
      <c r="B41" s="933"/>
      <c r="C41" s="934"/>
      <c r="D41" s="934"/>
      <c r="E41" s="934"/>
      <c r="F41" s="934"/>
      <c r="G41" s="935"/>
      <c r="H41" s="933"/>
      <c r="I41" s="934"/>
      <c r="J41" s="934"/>
      <c r="K41" s="934"/>
      <c r="L41" s="935"/>
    </row>
    <row r="42" spans="2:12" x14ac:dyDescent="0.25">
      <c r="B42" s="933"/>
      <c r="C42" s="934"/>
      <c r="D42" s="934"/>
      <c r="E42" s="934"/>
      <c r="F42" s="934"/>
      <c r="G42" s="935"/>
      <c r="H42" s="933"/>
      <c r="I42" s="934"/>
      <c r="J42" s="934"/>
      <c r="K42" s="934"/>
      <c r="L42" s="935"/>
    </row>
    <row r="43" spans="2:12" x14ac:dyDescent="0.25">
      <c r="B43" s="933"/>
      <c r="C43" s="934"/>
      <c r="D43" s="934"/>
      <c r="E43" s="934"/>
      <c r="F43" s="934"/>
      <c r="G43" s="935"/>
      <c r="H43" s="933"/>
      <c r="I43" s="934"/>
      <c r="J43" s="934"/>
      <c r="K43" s="934"/>
      <c r="L43" s="935"/>
    </row>
    <row r="44" spans="2:12" x14ac:dyDescent="0.25">
      <c r="B44" s="933"/>
      <c r="C44" s="934"/>
      <c r="D44" s="934"/>
      <c r="E44" s="934"/>
      <c r="F44" s="934"/>
      <c r="G44" s="935"/>
      <c r="H44" s="933"/>
      <c r="I44" s="934"/>
      <c r="J44" s="934"/>
      <c r="K44" s="934"/>
      <c r="L44" s="935"/>
    </row>
    <row r="45" spans="2:12" x14ac:dyDescent="0.25">
      <c r="B45" s="933"/>
      <c r="C45" s="934"/>
      <c r="D45" s="934"/>
      <c r="E45" s="934"/>
      <c r="F45" s="934"/>
      <c r="G45" s="935"/>
      <c r="H45" s="933"/>
      <c r="I45" s="934"/>
      <c r="J45" s="934"/>
      <c r="K45" s="934"/>
      <c r="L45" s="935"/>
    </row>
    <row r="46" spans="2:12" x14ac:dyDescent="0.25">
      <c r="B46" s="933"/>
      <c r="C46" s="934"/>
      <c r="D46" s="934"/>
      <c r="E46" s="934"/>
      <c r="F46" s="934"/>
      <c r="G46" s="935"/>
      <c r="H46" s="933"/>
      <c r="I46" s="934"/>
      <c r="J46" s="934"/>
      <c r="K46" s="934"/>
      <c r="L46" s="935"/>
    </row>
    <row r="47" spans="2:12" x14ac:dyDescent="0.25">
      <c r="B47" s="933"/>
      <c r="C47" s="934"/>
      <c r="D47" s="934"/>
      <c r="E47" s="934"/>
      <c r="F47" s="934"/>
      <c r="G47" s="935"/>
      <c r="H47" s="933"/>
      <c r="I47" s="934"/>
      <c r="J47" s="934"/>
      <c r="K47" s="934"/>
      <c r="L47" s="935"/>
    </row>
    <row r="48" spans="2:12" x14ac:dyDescent="0.25">
      <c r="B48" s="933"/>
      <c r="C48" s="934"/>
      <c r="D48" s="934"/>
      <c r="E48" s="934"/>
      <c r="F48" s="934"/>
      <c r="G48" s="935"/>
      <c r="H48" s="933"/>
      <c r="I48" s="934"/>
      <c r="J48" s="934"/>
      <c r="K48" s="934"/>
      <c r="L48" s="935"/>
    </row>
    <row r="49" spans="2:12" x14ac:dyDescent="0.25">
      <c r="B49" s="933"/>
      <c r="C49" s="934"/>
      <c r="D49" s="934"/>
      <c r="E49" s="934"/>
      <c r="F49" s="934"/>
      <c r="G49" s="935"/>
      <c r="H49" s="933"/>
      <c r="I49" s="934"/>
      <c r="J49" s="934"/>
      <c r="K49" s="934"/>
      <c r="L49" s="935"/>
    </row>
    <row r="50" spans="2:12" x14ac:dyDescent="0.25">
      <c r="B50" s="933"/>
      <c r="C50" s="934"/>
      <c r="D50" s="934"/>
      <c r="E50" s="934"/>
      <c r="F50" s="934"/>
      <c r="G50" s="935"/>
      <c r="H50" s="933"/>
      <c r="I50" s="934"/>
      <c r="J50" s="934"/>
      <c r="K50" s="934"/>
      <c r="L50" s="935"/>
    </row>
    <row r="51" spans="2:12" x14ac:dyDescent="0.25">
      <c r="B51" s="933"/>
      <c r="C51" s="934"/>
      <c r="D51" s="934"/>
      <c r="E51" s="934"/>
      <c r="F51" s="934"/>
      <c r="G51" s="935"/>
      <c r="H51" s="933"/>
      <c r="I51" s="934"/>
      <c r="J51" s="934"/>
      <c r="K51" s="934"/>
      <c r="L51" s="935"/>
    </row>
    <row r="52" spans="2:12" x14ac:dyDescent="0.25">
      <c r="B52" s="933"/>
      <c r="C52" s="934"/>
      <c r="D52" s="934"/>
      <c r="E52" s="934"/>
      <c r="F52" s="934"/>
      <c r="G52" s="935"/>
      <c r="H52" s="933"/>
      <c r="I52" s="934"/>
      <c r="J52" s="934"/>
      <c r="K52" s="934"/>
      <c r="L52" s="935"/>
    </row>
    <row r="53" spans="2:12" x14ac:dyDescent="0.25">
      <c r="B53" s="1067">
        <v>5</v>
      </c>
      <c r="C53" s="1068"/>
      <c r="D53" s="1068"/>
      <c r="E53" s="1068"/>
      <c r="F53" s="1068"/>
      <c r="G53" s="1069"/>
      <c r="H53" s="1073">
        <v>6</v>
      </c>
      <c r="I53" s="1074"/>
      <c r="J53" s="1074"/>
      <c r="K53" s="1074"/>
      <c r="L53" s="1075"/>
    </row>
    <row r="54" spans="2:12" ht="18" customHeight="1" thickBot="1" x14ac:dyDescent="0.3">
      <c r="B54" s="1070"/>
      <c r="C54" s="1071"/>
      <c r="D54" s="1071"/>
      <c r="E54" s="1071"/>
      <c r="F54" s="1071"/>
      <c r="G54" s="1072"/>
      <c r="H54" s="1076"/>
      <c r="I54" s="1077"/>
      <c r="J54" s="1077"/>
      <c r="K54" s="1077"/>
      <c r="L54" s="1078"/>
    </row>
    <row r="55" spans="2:12" ht="15.75" customHeight="1" x14ac:dyDescent="0.25">
      <c r="B55" s="933" t="s">
        <v>553</v>
      </c>
      <c r="C55" s="934"/>
      <c r="D55" s="934"/>
      <c r="E55" s="934"/>
      <c r="F55" s="934"/>
      <c r="G55" s="935"/>
      <c r="H55" s="933" t="s">
        <v>554</v>
      </c>
      <c r="I55" s="934"/>
      <c r="J55" s="934"/>
      <c r="K55" s="934"/>
      <c r="L55" s="935"/>
    </row>
    <row r="56" spans="2:12" x14ac:dyDescent="0.25">
      <c r="B56" s="933"/>
      <c r="C56" s="934"/>
      <c r="D56" s="934"/>
      <c r="E56" s="934"/>
      <c r="F56" s="934"/>
      <c r="G56" s="935"/>
      <c r="H56" s="933"/>
      <c r="I56" s="934"/>
      <c r="J56" s="934"/>
      <c r="K56" s="934"/>
      <c r="L56" s="935"/>
    </row>
    <row r="57" spans="2:12" x14ac:dyDescent="0.25">
      <c r="B57" s="933"/>
      <c r="C57" s="934"/>
      <c r="D57" s="934"/>
      <c r="E57" s="934"/>
      <c r="F57" s="934"/>
      <c r="G57" s="935"/>
      <c r="H57" s="933"/>
      <c r="I57" s="934"/>
      <c r="J57" s="934"/>
      <c r="K57" s="934"/>
      <c r="L57" s="935"/>
    </row>
    <row r="58" spans="2:12" x14ac:dyDescent="0.25">
      <c r="B58" s="933"/>
      <c r="C58" s="934"/>
      <c r="D58" s="934"/>
      <c r="E58" s="934"/>
      <c r="F58" s="934"/>
      <c r="G58" s="935"/>
      <c r="H58" s="933"/>
      <c r="I58" s="934"/>
      <c r="J58" s="934"/>
      <c r="K58" s="934"/>
      <c r="L58" s="935"/>
    </row>
    <row r="59" spans="2:12" x14ac:dyDescent="0.25">
      <c r="B59" s="933"/>
      <c r="C59" s="934"/>
      <c r="D59" s="934"/>
      <c r="E59" s="934"/>
      <c r="F59" s="934"/>
      <c r="G59" s="935"/>
      <c r="H59" s="933"/>
      <c r="I59" s="934"/>
      <c r="J59" s="934"/>
      <c r="K59" s="934"/>
      <c r="L59" s="935"/>
    </row>
    <row r="60" spans="2:12" x14ac:dyDescent="0.25">
      <c r="B60" s="933"/>
      <c r="C60" s="934"/>
      <c r="D60" s="934"/>
      <c r="E60" s="934"/>
      <c r="F60" s="934"/>
      <c r="G60" s="935"/>
      <c r="H60" s="933"/>
      <c r="I60" s="934"/>
      <c r="J60" s="934"/>
      <c r="K60" s="934"/>
      <c r="L60" s="935"/>
    </row>
    <row r="61" spans="2:12" x14ac:dyDescent="0.25">
      <c r="B61" s="933"/>
      <c r="C61" s="934"/>
      <c r="D61" s="934"/>
      <c r="E61" s="934"/>
      <c r="F61" s="934"/>
      <c r="G61" s="935"/>
      <c r="H61" s="933"/>
      <c r="I61" s="934"/>
      <c r="J61" s="934"/>
      <c r="K61" s="934"/>
      <c r="L61" s="935"/>
    </row>
    <row r="62" spans="2:12" x14ac:dyDescent="0.25">
      <c r="B62" s="933"/>
      <c r="C62" s="934"/>
      <c r="D62" s="934"/>
      <c r="E62" s="934"/>
      <c r="F62" s="934"/>
      <c r="G62" s="935"/>
      <c r="H62" s="933"/>
      <c r="I62" s="934"/>
      <c r="J62" s="934"/>
      <c r="K62" s="934"/>
      <c r="L62" s="935"/>
    </row>
    <row r="63" spans="2:12" x14ac:dyDescent="0.25">
      <c r="B63" s="933"/>
      <c r="C63" s="934"/>
      <c r="D63" s="934"/>
      <c r="E63" s="934"/>
      <c r="F63" s="934"/>
      <c r="G63" s="935"/>
      <c r="H63" s="933"/>
      <c r="I63" s="934"/>
      <c r="J63" s="934"/>
      <c r="K63" s="934"/>
      <c r="L63" s="935"/>
    </row>
    <row r="64" spans="2:12" x14ac:dyDescent="0.25">
      <c r="B64" s="933"/>
      <c r="C64" s="934"/>
      <c r="D64" s="934"/>
      <c r="E64" s="934"/>
      <c r="F64" s="934"/>
      <c r="G64" s="935"/>
      <c r="H64" s="933"/>
      <c r="I64" s="934"/>
      <c r="J64" s="934"/>
      <c r="K64" s="934"/>
      <c r="L64" s="935"/>
    </row>
    <row r="65" spans="2:12" x14ac:dyDescent="0.25">
      <c r="B65" s="933"/>
      <c r="C65" s="934"/>
      <c r="D65" s="934"/>
      <c r="E65" s="934"/>
      <c r="F65" s="934"/>
      <c r="G65" s="935"/>
      <c r="H65" s="933"/>
      <c r="I65" s="934"/>
      <c r="J65" s="934"/>
      <c r="K65" s="934"/>
      <c r="L65" s="935"/>
    </row>
    <row r="66" spans="2:12" x14ac:dyDescent="0.25">
      <c r="B66" s="933"/>
      <c r="C66" s="934"/>
      <c r="D66" s="934"/>
      <c r="E66" s="934"/>
      <c r="F66" s="934"/>
      <c r="G66" s="935"/>
      <c r="H66" s="933"/>
      <c r="I66" s="934"/>
      <c r="J66" s="934"/>
      <c r="K66" s="934"/>
      <c r="L66" s="935"/>
    </row>
    <row r="67" spans="2:12" x14ac:dyDescent="0.25">
      <c r="B67" s="933"/>
      <c r="C67" s="934"/>
      <c r="D67" s="934"/>
      <c r="E67" s="934"/>
      <c r="F67" s="934"/>
      <c r="G67" s="935"/>
      <c r="H67" s="933"/>
      <c r="I67" s="934"/>
      <c r="J67" s="934"/>
      <c r="K67" s="934"/>
      <c r="L67" s="935"/>
    </row>
    <row r="68" spans="2:12" x14ac:dyDescent="0.25">
      <c r="B68" s="933"/>
      <c r="C68" s="934"/>
      <c r="D68" s="934"/>
      <c r="E68" s="934"/>
      <c r="F68" s="934"/>
      <c r="G68" s="935"/>
      <c r="H68" s="933"/>
      <c r="I68" s="934"/>
      <c r="J68" s="934"/>
      <c r="K68" s="934"/>
      <c r="L68" s="935"/>
    </row>
    <row r="69" spans="2:12" x14ac:dyDescent="0.25">
      <c r="B69" s="1067">
        <v>7</v>
      </c>
      <c r="C69" s="1068"/>
      <c r="D69" s="1068"/>
      <c r="E69" s="1068"/>
      <c r="F69" s="1068"/>
      <c r="G69" s="1069"/>
      <c r="H69" s="1073">
        <v>8</v>
      </c>
      <c r="I69" s="1074"/>
      <c r="J69" s="1074"/>
      <c r="K69" s="1074"/>
      <c r="L69" s="1075"/>
    </row>
    <row r="70" spans="2:12" ht="18" customHeight="1" thickBot="1" x14ac:dyDescent="0.3">
      <c r="B70" s="1070"/>
      <c r="C70" s="1071"/>
      <c r="D70" s="1071"/>
      <c r="E70" s="1071"/>
      <c r="F70" s="1071"/>
      <c r="G70" s="1072"/>
      <c r="H70" s="1076"/>
      <c r="I70" s="1077"/>
      <c r="J70" s="1077"/>
      <c r="K70" s="1077"/>
      <c r="L70" s="1078"/>
    </row>
    <row r="71" spans="2:12" ht="15.75" customHeight="1" x14ac:dyDescent="0.25">
      <c r="B71" s="933" t="s">
        <v>553</v>
      </c>
      <c r="C71" s="934"/>
      <c r="D71" s="934"/>
      <c r="E71" s="934"/>
      <c r="F71" s="934"/>
      <c r="G71" s="935"/>
      <c r="H71" s="933" t="s">
        <v>554</v>
      </c>
      <c r="I71" s="934"/>
      <c r="J71" s="934"/>
      <c r="K71" s="934"/>
      <c r="L71" s="935"/>
    </row>
    <row r="72" spans="2:12" x14ac:dyDescent="0.25">
      <c r="B72" s="933"/>
      <c r="C72" s="934"/>
      <c r="D72" s="934"/>
      <c r="E72" s="934"/>
      <c r="F72" s="934"/>
      <c r="G72" s="935"/>
      <c r="H72" s="933"/>
      <c r="I72" s="934"/>
      <c r="J72" s="934"/>
      <c r="K72" s="934"/>
      <c r="L72" s="935"/>
    </row>
    <row r="73" spans="2:12" x14ac:dyDescent="0.25">
      <c r="B73" s="933"/>
      <c r="C73" s="934"/>
      <c r="D73" s="934"/>
      <c r="E73" s="934"/>
      <c r="F73" s="934"/>
      <c r="G73" s="935"/>
      <c r="H73" s="933"/>
      <c r="I73" s="934"/>
      <c r="J73" s="934"/>
      <c r="K73" s="934"/>
      <c r="L73" s="935"/>
    </row>
    <row r="74" spans="2:12" x14ac:dyDescent="0.25">
      <c r="B74" s="933"/>
      <c r="C74" s="934"/>
      <c r="D74" s="934"/>
      <c r="E74" s="934"/>
      <c r="F74" s="934"/>
      <c r="G74" s="935"/>
      <c r="H74" s="933"/>
      <c r="I74" s="934"/>
      <c r="J74" s="934"/>
      <c r="K74" s="934"/>
      <c r="L74" s="935"/>
    </row>
    <row r="75" spans="2:12" x14ac:dyDescent="0.25">
      <c r="B75" s="933"/>
      <c r="C75" s="934"/>
      <c r="D75" s="934"/>
      <c r="E75" s="934"/>
      <c r="F75" s="934"/>
      <c r="G75" s="935"/>
      <c r="H75" s="933"/>
      <c r="I75" s="934"/>
      <c r="J75" s="934"/>
      <c r="K75" s="934"/>
      <c r="L75" s="935"/>
    </row>
    <row r="76" spans="2:12" x14ac:dyDescent="0.25">
      <c r="B76" s="933"/>
      <c r="C76" s="934"/>
      <c r="D76" s="934"/>
      <c r="E76" s="934"/>
      <c r="F76" s="934"/>
      <c r="G76" s="935"/>
      <c r="H76" s="933"/>
      <c r="I76" s="934"/>
      <c r="J76" s="934"/>
      <c r="K76" s="934"/>
      <c r="L76" s="935"/>
    </row>
    <row r="77" spans="2:12" x14ac:dyDescent="0.25">
      <c r="B77" s="933"/>
      <c r="C77" s="934"/>
      <c r="D77" s="934"/>
      <c r="E77" s="934"/>
      <c r="F77" s="934"/>
      <c r="G77" s="935"/>
      <c r="H77" s="933"/>
      <c r="I77" s="934"/>
      <c r="J77" s="934"/>
      <c r="K77" s="934"/>
      <c r="L77" s="935"/>
    </row>
    <row r="78" spans="2:12" x14ac:dyDescent="0.25">
      <c r="B78" s="933"/>
      <c r="C78" s="934"/>
      <c r="D78" s="934"/>
      <c r="E78" s="934"/>
      <c r="F78" s="934"/>
      <c r="G78" s="935"/>
      <c r="H78" s="933"/>
      <c r="I78" s="934"/>
      <c r="J78" s="934"/>
      <c r="K78" s="934"/>
      <c r="L78" s="935"/>
    </row>
    <row r="79" spans="2:12" x14ac:dyDescent="0.25">
      <c r="B79" s="933"/>
      <c r="C79" s="934"/>
      <c r="D79" s="934"/>
      <c r="E79" s="934"/>
      <c r="F79" s="934"/>
      <c r="G79" s="935"/>
      <c r="H79" s="933"/>
      <c r="I79" s="934"/>
      <c r="J79" s="934"/>
      <c r="K79" s="934"/>
      <c r="L79" s="935"/>
    </row>
    <row r="80" spans="2:12" x14ac:dyDescent="0.25">
      <c r="B80" s="933"/>
      <c r="C80" s="934"/>
      <c r="D80" s="934"/>
      <c r="E80" s="934"/>
      <c r="F80" s="934"/>
      <c r="G80" s="935"/>
      <c r="H80" s="933"/>
      <c r="I80" s="934"/>
      <c r="J80" s="934"/>
      <c r="K80" s="934"/>
      <c r="L80" s="935"/>
    </row>
    <row r="81" spans="2:12" x14ac:dyDescent="0.25">
      <c r="B81" s="933"/>
      <c r="C81" s="934"/>
      <c r="D81" s="934"/>
      <c r="E81" s="934"/>
      <c r="F81" s="934"/>
      <c r="G81" s="935"/>
      <c r="H81" s="933"/>
      <c r="I81" s="934"/>
      <c r="J81" s="934"/>
      <c r="K81" s="934"/>
      <c r="L81" s="935"/>
    </row>
    <row r="82" spans="2:12" x14ac:dyDescent="0.25">
      <c r="B82" s="933"/>
      <c r="C82" s="934"/>
      <c r="D82" s="934"/>
      <c r="E82" s="934"/>
      <c r="F82" s="934"/>
      <c r="G82" s="935"/>
      <c r="H82" s="933"/>
      <c r="I82" s="934"/>
      <c r="J82" s="934"/>
      <c r="K82" s="934"/>
      <c r="L82" s="935"/>
    </row>
    <row r="83" spans="2:12" x14ac:dyDescent="0.25">
      <c r="B83" s="933"/>
      <c r="C83" s="934"/>
      <c r="D83" s="934"/>
      <c r="E83" s="934"/>
      <c r="F83" s="934"/>
      <c r="G83" s="935"/>
      <c r="H83" s="933"/>
      <c r="I83" s="934"/>
      <c r="J83" s="934"/>
      <c r="K83" s="934"/>
      <c r="L83" s="935"/>
    </row>
    <row r="84" spans="2:12" x14ac:dyDescent="0.25">
      <c r="B84" s="933"/>
      <c r="C84" s="934"/>
      <c r="D84" s="934"/>
      <c r="E84" s="934"/>
      <c r="F84" s="934"/>
      <c r="G84" s="935"/>
      <c r="H84" s="933"/>
      <c r="I84" s="934"/>
      <c r="J84" s="934"/>
      <c r="K84" s="934"/>
      <c r="L84" s="935"/>
    </row>
    <row r="85" spans="2:12" x14ac:dyDescent="0.25">
      <c r="B85" s="1067">
        <v>9</v>
      </c>
      <c r="C85" s="1068"/>
      <c r="D85" s="1068"/>
      <c r="E85" s="1068"/>
      <c r="F85" s="1068"/>
      <c r="G85" s="1069"/>
      <c r="H85" s="1073">
        <v>10</v>
      </c>
      <c r="I85" s="1074"/>
      <c r="J85" s="1074"/>
      <c r="K85" s="1074"/>
      <c r="L85" s="1075"/>
    </row>
    <row r="86" spans="2:12" ht="18" customHeight="1" thickBot="1" x14ac:dyDescent="0.3">
      <c r="B86" s="1070"/>
      <c r="C86" s="1071"/>
      <c r="D86" s="1071"/>
      <c r="E86" s="1071"/>
      <c r="F86" s="1071"/>
      <c r="G86" s="1072"/>
      <c r="H86" s="1076"/>
      <c r="I86" s="1077"/>
      <c r="J86" s="1077"/>
      <c r="K86" s="1077"/>
      <c r="L86" s="1078"/>
    </row>
    <row r="87" spans="2:12" ht="170.25" customHeight="1" thickBot="1" x14ac:dyDescent="0.3">
      <c r="B87" s="1079" t="s">
        <v>1091</v>
      </c>
      <c r="C87" s="1080"/>
      <c r="D87" s="1080"/>
      <c r="E87" s="1080"/>
      <c r="F87" s="1080"/>
      <c r="G87" s="1080"/>
      <c r="H87" s="1080"/>
      <c r="I87" s="1080"/>
      <c r="J87" s="1080"/>
      <c r="K87" s="1080"/>
      <c r="L87" s="1081"/>
    </row>
    <row r="88" spans="2:12" ht="15.75" customHeight="1" x14ac:dyDescent="0.25">
      <c r="B88" s="933" t="s">
        <v>553</v>
      </c>
      <c r="C88" s="934"/>
      <c r="D88" s="934"/>
      <c r="E88" s="934"/>
      <c r="F88" s="934"/>
      <c r="G88" s="935"/>
      <c r="H88" s="933" t="s">
        <v>554</v>
      </c>
      <c r="I88" s="934"/>
      <c r="J88" s="934"/>
      <c r="K88" s="934"/>
      <c r="L88" s="935"/>
    </row>
    <row r="89" spans="2:12" x14ac:dyDescent="0.25">
      <c r="B89" s="933"/>
      <c r="C89" s="934"/>
      <c r="D89" s="934"/>
      <c r="E89" s="934"/>
      <c r="F89" s="934"/>
      <c r="G89" s="935"/>
      <c r="H89" s="933"/>
      <c r="I89" s="934"/>
      <c r="J89" s="934"/>
      <c r="K89" s="934"/>
      <c r="L89" s="935"/>
    </row>
    <row r="90" spans="2:12" x14ac:dyDescent="0.25">
      <c r="B90" s="933"/>
      <c r="C90" s="934"/>
      <c r="D90" s="934"/>
      <c r="E90" s="934"/>
      <c r="F90" s="934"/>
      <c r="G90" s="935"/>
      <c r="H90" s="933"/>
      <c r="I90" s="934"/>
      <c r="J90" s="934"/>
      <c r="K90" s="934"/>
      <c r="L90" s="935"/>
    </row>
    <row r="91" spans="2:12" x14ac:dyDescent="0.25">
      <c r="B91" s="933"/>
      <c r="C91" s="934"/>
      <c r="D91" s="934"/>
      <c r="E91" s="934"/>
      <c r="F91" s="934"/>
      <c r="G91" s="935"/>
      <c r="H91" s="933"/>
      <c r="I91" s="934"/>
      <c r="J91" s="934"/>
      <c r="K91" s="934"/>
      <c r="L91" s="935"/>
    </row>
    <row r="92" spans="2:12" x14ac:dyDescent="0.25">
      <c r="B92" s="933"/>
      <c r="C92" s="934"/>
      <c r="D92" s="934"/>
      <c r="E92" s="934"/>
      <c r="F92" s="934"/>
      <c r="G92" s="935"/>
      <c r="H92" s="933"/>
      <c r="I92" s="934"/>
      <c r="J92" s="934"/>
      <c r="K92" s="934"/>
      <c r="L92" s="935"/>
    </row>
    <row r="93" spans="2:12" x14ac:dyDescent="0.25">
      <c r="B93" s="933"/>
      <c r="C93" s="934"/>
      <c r="D93" s="934"/>
      <c r="E93" s="934"/>
      <c r="F93" s="934"/>
      <c r="G93" s="935"/>
      <c r="H93" s="933"/>
      <c r="I93" s="934"/>
      <c r="J93" s="934"/>
      <c r="K93" s="934"/>
      <c r="L93" s="935"/>
    </row>
    <row r="94" spans="2:12" x14ac:dyDescent="0.25">
      <c r="B94" s="933"/>
      <c r="C94" s="934"/>
      <c r="D94" s="934"/>
      <c r="E94" s="934"/>
      <c r="F94" s="934"/>
      <c r="G94" s="935"/>
      <c r="H94" s="933"/>
      <c r="I94" s="934"/>
      <c r="J94" s="934"/>
      <c r="K94" s="934"/>
      <c r="L94" s="935"/>
    </row>
    <row r="95" spans="2:12" x14ac:dyDescent="0.25">
      <c r="B95" s="933"/>
      <c r="C95" s="934"/>
      <c r="D95" s="934"/>
      <c r="E95" s="934"/>
      <c r="F95" s="934"/>
      <c r="G95" s="935"/>
      <c r="H95" s="933"/>
      <c r="I95" s="934"/>
      <c r="J95" s="934"/>
      <c r="K95" s="934"/>
      <c r="L95" s="935"/>
    </row>
    <row r="96" spans="2:12" x14ac:dyDescent="0.25">
      <c r="B96" s="933"/>
      <c r="C96" s="934"/>
      <c r="D96" s="934"/>
      <c r="E96" s="934"/>
      <c r="F96" s="934"/>
      <c r="G96" s="935"/>
      <c r="H96" s="933"/>
      <c r="I96" s="934"/>
      <c r="J96" s="934"/>
      <c r="K96" s="934"/>
      <c r="L96" s="935"/>
    </row>
    <row r="97" spans="2:12" x14ac:dyDescent="0.25">
      <c r="B97" s="933"/>
      <c r="C97" s="934"/>
      <c r="D97" s="934"/>
      <c r="E97" s="934"/>
      <c r="F97" s="934"/>
      <c r="G97" s="935"/>
      <c r="H97" s="933"/>
      <c r="I97" s="934"/>
      <c r="J97" s="934"/>
      <c r="K97" s="934"/>
      <c r="L97" s="935"/>
    </row>
    <row r="98" spans="2:12" x14ac:dyDescent="0.25">
      <c r="B98" s="933"/>
      <c r="C98" s="934"/>
      <c r="D98" s="934"/>
      <c r="E98" s="934"/>
      <c r="F98" s="934"/>
      <c r="G98" s="935"/>
      <c r="H98" s="933"/>
      <c r="I98" s="934"/>
      <c r="J98" s="934"/>
      <c r="K98" s="934"/>
      <c r="L98" s="935"/>
    </row>
    <row r="99" spans="2:12" x14ac:dyDescent="0.25">
      <c r="B99" s="933"/>
      <c r="C99" s="934"/>
      <c r="D99" s="934"/>
      <c r="E99" s="934"/>
      <c r="F99" s="934"/>
      <c r="G99" s="935"/>
      <c r="H99" s="933"/>
      <c r="I99" s="934"/>
      <c r="J99" s="934"/>
      <c r="K99" s="934"/>
      <c r="L99" s="935"/>
    </row>
    <row r="100" spans="2:12" x14ac:dyDescent="0.25">
      <c r="B100" s="933"/>
      <c r="C100" s="934"/>
      <c r="D100" s="934"/>
      <c r="E100" s="934"/>
      <c r="F100" s="934"/>
      <c r="G100" s="935"/>
      <c r="H100" s="933"/>
      <c r="I100" s="934"/>
      <c r="J100" s="934"/>
      <c r="K100" s="934"/>
      <c r="L100" s="935"/>
    </row>
    <row r="101" spans="2:12" x14ac:dyDescent="0.25">
      <c r="B101" s="933"/>
      <c r="C101" s="934"/>
      <c r="D101" s="934"/>
      <c r="E101" s="934"/>
      <c r="F101" s="934"/>
      <c r="G101" s="935"/>
      <c r="H101" s="933"/>
      <c r="I101" s="934"/>
      <c r="J101" s="934"/>
      <c r="K101" s="934"/>
      <c r="L101" s="935"/>
    </row>
    <row r="102" spans="2:12" x14ac:dyDescent="0.25">
      <c r="B102" s="1067">
        <v>11</v>
      </c>
      <c r="C102" s="1068"/>
      <c r="D102" s="1068"/>
      <c r="E102" s="1068"/>
      <c r="F102" s="1068"/>
      <c r="G102" s="1069"/>
      <c r="H102" s="1073">
        <v>12</v>
      </c>
      <c r="I102" s="1074"/>
      <c r="J102" s="1074"/>
      <c r="K102" s="1074"/>
      <c r="L102" s="1075"/>
    </row>
    <row r="103" spans="2:12" ht="18" customHeight="1" thickBot="1" x14ac:dyDescent="0.3">
      <c r="B103" s="1070"/>
      <c r="C103" s="1071"/>
      <c r="D103" s="1071"/>
      <c r="E103" s="1071"/>
      <c r="F103" s="1071"/>
      <c r="G103" s="1072"/>
      <c r="H103" s="1076"/>
      <c r="I103" s="1077"/>
      <c r="J103" s="1077"/>
      <c r="K103" s="1077"/>
      <c r="L103" s="1078"/>
    </row>
    <row r="104" spans="2:12" ht="15.75" customHeight="1" x14ac:dyDescent="0.25">
      <c r="B104" s="933" t="s">
        <v>553</v>
      </c>
      <c r="C104" s="934"/>
      <c r="D104" s="934"/>
      <c r="E104" s="934"/>
      <c r="F104" s="934"/>
      <c r="G104" s="935"/>
      <c r="H104" s="933" t="s">
        <v>554</v>
      </c>
      <c r="I104" s="934"/>
      <c r="J104" s="934"/>
      <c r="K104" s="934"/>
      <c r="L104" s="935"/>
    </row>
    <row r="105" spans="2:12" x14ac:dyDescent="0.25">
      <c r="B105" s="933"/>
      <c r="C105" s="934"/>
      <c r="D105" s="934"/>
      <c r="E105" s="934"/>
      <c r="F105" s="934"/>
      <c r="G105" s="935"/>
      <c r="H105" s="933"/>
      <c r="I105" s="934"/>
      <c r="J105" s="934"/>
      <c r="K105" s="934"/>
      <c r="L105" s="935"/>
    </row>
    <row r="106" spans="2:12" x14ac:dyDescent="0.25">
      <c r="B106" s="933"/>
      <c r="C106" s="934"/>
      <c r="D106" s="934"/>
      <c r="E106" s="934"/>
      <c r="F106" s="934"/>
      <c r="G106" s="935"/>
      <c r="H106" s="933"/>
      <c r="I106" s="934"/>
      <c r="J106" s="934"/>
      <c r="K106" s="934"/>
      <c r="L106" s="935"/>
    </row>
    <row r="107" spans="2:12" x14ac:dyDescent="0.25">
      <c r="B107" s="933"/>
      <c r="C107" s="934"/>
      <c r="D107" s="934"/>
      <c r="E107" s="934"/>
      <c r="F107" s="934"/>
      <c r="G107" s="935"/>
      <c r="H107" s="933"/>
      <c r="I107" s="934"/>
      <c r="J107" s="934"/>
      <c r="K107" s="934"/>
      <c r="L107" s="935"/>
    </row>
    <row r="108" spans="2:12" x14ac:dyDescent="0.25">
      <c r="B108" s="933"/>
      <c r="C108" s="934"/>
      <c r="D108" s="934"/>
      <c r="E108" s="934"/>
      <c r="F108" s="934"/>
      <c r="G108" s="935"/>
      <c r="H108" s="933"/>
      <c r="I108" s="934"/>
      <c r="J108" s="934"/>
      <c r="K108" s="934"/>
      <c r="L108" s="935"/>
    </row>
    <row r="109" spans="2:12" x14ac:dyDescent="0.25">
      <c r="B109" s="933"/>
      <c r="C109" s="934"/>
      <c r="D109" s="934"/>
      <c r="E109" s="934"/>
      <c r="F109" s="934"/>
      <c r="G109" s="935"/>
      <c r="H109" s="933"/>
      <c r="I109" s="934"/>
      <c r="J109" s="934"/>
      <c r="K109" s="934"/>
      <c r="L109" s="935"/>
    </row>
    <row r="110" spans="2:12" x14ac:dyDescent="0.25">
      <c r="B110" s="933"/>
      <c r="C110" s="934"/>
      <c r="D110" s="934"/>
      <c r="E110" s="934"/>
      <c r="F110" s="934"/>
      <c r="G110" s="935"/>
      <c r="H110" s="933"/>
      <c r="I110" s="934"/>
      <c r="J110" s="934"/>
      <c r="K110" s="934"/>
      <c r="L110" s="935"/>
    </row>
    <row r="111" spans="2:12" x14ac:dyDescent="0.25">
      <c r="B111" s="933"/>
      <c r="C111" s="934"/>
      <c r="D111" s="934"/>
      <c r="E111" s="934"/>
      <c r="F111" s="934"/>
      <c r="G111" s="935"/>
      <c r="H111" s="933"/>
      <c r="I111" s="934"/>
      <c r="J111" s="934"/>
      <c r="K111" s="934"/>
      <c r="L111" s="935"/>
    </row>
    <row r="112" spans="2:12" x14ac:dyDescent="0.25">
      <c r="B112" s="933"/>
      <c r="C112" s="934"/>
      <c r="D112" s="934"/>
      <c r="E112" s="934"/>
      <c r="F112" s="934"/>
      <c r="G112" s="935"/>
      <c r="H112" s="933"/>
      <c r="I112" s="934"/>
      <c r="J112" s="934"/>
      <c r="K112" s="934"/>
      <c r="L112" s="935"/>
    </row>
    <row r="113" spans="2:12" x14ac:dyDescent="0.25">
      <c r="B113" s="933"/>
      <c r="C113" s="934"/>
      <c r="D113" s="934"/>
      <c r="E113" s="934"/>
      <c r="F113" s="934"/>
      <c r="G113" s="935"/>
      <c r="H113" s="933"/>
      <c r="I113" s="934"/>
      <c r="J113" s="934"/>
      <c r="K113" s="934"/>
      <c r="L113" s="935"/>
    </row>
    <row r="114" spans="2:12" x14ac:dyDescent="0.25">
      <c r="B114" s="933"/>
      <c r="C114" s="934"/>
      <c r="D114" s="934"/>
      <c r="E114" s="934"/>
      <c r="F114" s="934"/>
      <c r="G114" s="935"/>
      <c r="H114" s="933"/>
      <c r="I114" s="934"/>
      <c r="J114" s="934"/>
      <c r="K114" s="934"/>
      <c r="L114" s="935"/>
    </row>
    <row r="115" spans="2:12" x14ac:dyDescent="0.25">
      <c r="B115" s="933"/>
      <c r="C115" s="934"/>
      <c r="D115" s="934"/>
      <c r="E115" s="934"/>
      <c r="F115" s="934"/>
      <c r="G115" s="935"/>
      <c r="H115" s="933"/>
      <c r="I115" s="934"/>
      <c r="J115" s="934"/>
      <c r="K115" s="934"/>
      <c r="L115" s="935"/>
    </row>
    <row r="116" spans="2:12" x14ac:dyDescent="0.25">
      <c r="B116" s="933"/>
      <c r="C116" s="934"/>
      <c r="D116" s="934"/>
      <c r="E116" s="934"/>
      <c r="F116" s="934"/>
      <c r="G116" s="935"/>
      <c r="H116" s="933"/>
      <c r="I116" s="934"/>
      <c r="J116" s="934"/>
      <c r="K116" s="934"/>
      <c r="L116" s="935"/>
    </row>
    <row r="117" spans="2:12" x14ac:dyDescent="0.25">
      <c r="B117" s="933"/>
      <c r="C117" s="934"/>
      <c r="D117" s="934"/>
      <c r="E117" s="934"/>
      <c r="F117" s="934"/>
      <c r="G117" s="935"/>
      <c r="H117" s="933"/>
      <c r="I117" s="934"/>
      <c r="J117" s="934"/>
      <c r="K117" s="934"/>
      <c r="L117" s="935"/>
    </row>
    <row r="118" spans="2:12" x14ac:dyDescent="0.25">
      <c r="B118" s="1067">
        <v>13</v>
      </c>
      <c r="C118" s="1068"/>
      <c r="D118" s="1068"/>
      <c r="E118" s="1068"/>
      <c r="F118" s="1068"/>
      <c r="G118" s="1069"/>
      <c r="H118" s="1073">
        <v>14</v>
      </c>
      <c r="I118" s="1074"/>
      <c r="J118" s="1074"/>
      <c r="K118" s="1074"/>
      <c r="L118" s="1075"/>
    </row>
    <row r="119" spans="2:12" ht="18" customHeight="1" thickBot="1" x14ac:dyDescent="0.3">
      <c r="B119" s="1070"/>
      <c r="C119" s="1071"/>
      <c r="D119" s="1071"/>
      <c r="E119" s="1071"/>
      <c r="F119" s="1071"/>
      <c r="G119" s="1072"/>
      <c r="H119" s="1076"/>
      <c r="I119" s="1077"/>
      <c r="J119" s="1077"/>
      <c r="K119" s="1077"/>
      <c r="L119" s="1078"/>
    </row>
    <row r="120" spans="2:12" ht="129.75" customHeight="1" thickBot="1" x14ac:dyDescent="0.3">
      <c r="B120" s="1079" t="s">
        <v>1092</v>
      </c>
      <c r="C120" s="1080"/>
      <c r="D120" s="1080"/>
      <c r="E120" s="1080"/>
      <c r="F120" s="1080"/>
      <c r="G120" s="1080"/>
      <c r="H120" s="1080"/>
      <c r="I120" s="1080"/>
      <c r="J120" s="1080"/>
      <c r="K120" s="1080"/>
      <c r="L120" s="1081"/>
    </row>
    <row r="121" spans="2:12" ht="15.75" customHeight="1" x14ac:dyDescent="0.25">
      <c r="B121" s="933" t="s">
        <v>553</v>
      </c>
      <c r="C121" s="934"/>
      <c r="D121" s="934"/>
      <c r="E121" s="934"/>
      <c r="F121" s="934"/>
      <c r="G121" s="935"/>
      <c r="H121" s="933" t="s">
        <v>554</v>
      </c>
      <c r="I121" s="934"/>
      <c r="J121" s="934"/>
      <c r="K121" s="934"/>
      <c r="L121" s="935"/>
    </row>
    <row r="122" spans="2:12" x14ac:dyDescent="0.25">
      <c r="B122" s="933"/>
      <c r="C122" s="934"/>
      <c r="D122" s="934"/>
      <c r="E122" s="934"/>
      <c r="F122" s="934"/>
      <c r="G122" s="935"/>
      <c r="H122" s="933"/>
      <c r="I122" s="934"/>
      <c r="J122" s="934"/>
      <c r="K122" s="934"/>
      <c r="L122" s="935"/>
    </row>
    <row r="123" spans="2:12" x14ac:dyDescent="0.25">
      <c r="B123" s="933"/>
      <c r="C123" s="934"/>
      <c r="D123" s="934"/>
      <c r="E123" s="934"/>
      <c r="F123" s="934"/>
      <c r="G123" s="935"/>
      <c r="H123" s="933"/>
      <c r="I123" s="934"/>
      <c r="J123" s="934"/>
      <c r="K123" s="934"/>
      <c r="L123" s="935"/>
    </row>
    <row r="124" spans="2:12" x14ac:dyDescent="0.25">
      <c r="B124" s="933"/>
      <c r="C124" s="934"/>
      <c r="D124" s="934"/>
      <c r="E124" s="934"/>
      <c r="F124" s="934"/>
      <c r="G124" s="935"/>
      <c r="H124" s="933"/>
      <c r="I124" s="934"/>
      <c r="J124" s="934"/>
      <c r="K124" s="934"/>
      <c r="L124" s="935"/>
    </row>
    <row r="125" spans="2:12" x14ac:dyDescent="0.25">
      <c r="B125" s="933"/>
      <c r="C125" s="934"/>
      <c r="D125" s="934"/>
      <c r="E125" s="934"/>
      <c r="F125" s="934"/>
      <c r="G125" s="935"/>
      <c r="H125" s="933"/>
      <c r="I125" s="934"/>
      <c r="J125" s="934"/>
      <c r="K125" s="934"/>
      <c r="L125" s="935"/>
    </row>
    <row r="126" spans="2:12" x14ac:dyDescent="0.25">
      <c r="B126" s="933"/>
      <c r="C126" s="934"/>
      <c r="D126" s="934"/>
      <c r="E126" s="934"/>
      <c r="F126" s="934"/>
      <c r="G126" s="935"/>
      <c r="H126" s="933"/>
      <c r="I126" s="934"/>
      <c r="J126" s="934"/>
      <c r="K126" s="934"/>
      <c r="L126" s="935"/>
    </row>
    <row r="127" spans="2:12" x14ac:dyDescent="0.25">
      <c r="B127" s="933"/>
      <c r="C127" s="934"/>
      <c r="D127" s="934"/>
      <c r="E127" s="934"/>
      <c r="F127" s="934"/>
      <c r="G127" s="935"/>
      <c r="H127" s="933"/>
      <c r="I127" s="934"/>
      <c r="J127" s="934"/>
      <c r="K127" s="934"/>
      <c r="L127" s="935"/>
    </row>
    <row r="128" spans="2:12" x14ac:dyDescent="0.25">
      <c r="B128" s="933"/>
      <c r="C128" s="934"/>
      <c r="D128" s="934"/>
      <c r="E128" s="934"/>
      <c r="F128" s="934"/>
      <c r="G128" s="935"/>
      <c r="H128" s="933"/>
      <c r="I128" s="934"/>
      <c r="J128" s="934"/>
      <c r="K128" s="934"/>
      <c r="L128" s="935"/>
    </row>
    <row r="129" spans="2:12" x14ac:dyDescent="0.25">
      <c r="B129" s="933"/>
      <c r="C129" s="934"/>
      <c r="D129" s="934"/>
      <c r="E129" s="934"/>
      <c r="F129" s="934"/>
      <c r="G129" s="935"/>
      <c r="H129" s="933"/>
      <c r="I129" s="934"/>
      <c r="J129" s="934"/>
      <c r="K129" s="934"/>
      <c r="L129" s="935"/>
    </row>
    <row r="130" spans="2:12" x14ac:dyDescent="0.25">
      <c r="B130" s="933"/>
      <c r="C130" s="934"/>
      <c r="D130" s="934"/>
      <c r="E130" s="934"/>
      <c r="F130" s="934"/>
      <c r="G130" s="935"/>
      <c r="H130" s="933"/>
      <c r="I130" s="934"/>
      <c r="J130" s="934"/>
      <c r="K130" s="934"/>
      <c r="L130" s="935"/>
    </row>
    <row r="131" spans="2:12" x14ac:dyDescent="0.25">
      <c r="B131" s="933"/>
      <c r="C131" s="934"/>
      <c r="D131" s="934"/>
      <c r="E131" s="934"/>
      <c r="F131" s="934"/>
      <c r="G131" s="935"/>
      <c r="H131" s="933"/>
      <c r="I131" s="934"/>
      <c r="J131" s="934"/>
      <c r="K131" s="934"/>
      <c r="L131" s="935"/>
    </row>
    <row r="132" spans="2:12" x14ac:dyDescent="0.25">
      <c r="B132" s="933"/>
      <c r="C132" s="934"/>
      <c r="D132" s="934"/>
      <c r="E132" s="934"/>
      <c r="F132" s="934"/>
      <c r="G132" s="935"/>
      <c r="H132" s="933"/>
      <c r="I132" s="934"/>
      <c r="J132" s="934"/>
      <c r="K132" s="934"/>
      <c r="L132" s="935"/>
    </row>
    <row r="133" spans="2:12" x14ac:dyDescent="0.25">
      <c r="B133" s="933"/>
      <c r="C133" s="934"/>
      <c r="D133" s="934"/>
      <c r="E133" s="934"/>
      <c r="F133" s="934"/>
      <c r="G133" s="935"/>
      <c r="H133" s="933"/>
      <c r="I133" s="934"/>
      <c r="J133" s="934"/>
      <c r="K133" s="934"/>
      <c r="L133" s="935"/>
    </row>
    <row r="134" spans="2:12" x14ac:dyDescent="0.25">
      <c r="B134" s="933"/>
      <c r="C134" s="934"/>
      <c r="D134" s="934"/>
      <c r="E134" s="934"/>
      <c r="F134" s="934"/>
      <c r="G134" s="935"/>
      <c r="H134" s="933"/>
      <c r="I134" s="934"/>
      <c r="J134" s="934"/>
      <c r="K134" s="934"/>
      <c r="L134" s="935"/>
    </row>
    <row r="135" spans="2:12" x14ac:dyDescent="0.25">
      <c r="B135" s="1067">
        <v>15</v>
      </c>
      <c r="C135" s="1068"/>
      <c r="D135" s="1068"/>
      <c r="E135" s="1068"/>
      <c r="F135" s="1068"/>
      <c r="G135" s="1069"/>
      <c r="H135" s="1073">
        <v>16</v>
      </c>
      <c r="I135" s="1074"/>
      <c r="J135" s="1074"/>
      <c r="K135" s="1074"/>
      <c r="L135" s="1075"/>
    </row>
    <row r="136" spans="2:12" ht="18" customHeight="1" thickBot="1" x14ac:dyDescent="0.3">
      <c r="B136" s="1070"/>
      <c r="C136" s="1071"/>
      <c r="D136" s="1071"/>
      <c r="E136" s="1071"/>
      <c r="F136" s="1071"/>
      <c r="G136" s="1072"/>
      <c r="H136" s="1076"/>
      <c r="I136" s="1077"/>
      <c r="J136" s="1077"/>
      <c r="K136" s="1077"/>
      <c r="L136" s="1078"/>
    </row>
    <row r="137" spans="2:12" ht="15.75" customHeight="1" x14ac:dyDescent="0.25">
      <c r="B137" s="933" t="s">
        <v>553</v>
      </c>
      <c r="C137" s="934"/>
      <c r="D137" s="934"/>
      <c r="E137" s="934"/>
      <c r="F137" s="934"/>
      <c r="G137" s="935"/>
      <c r="H137" s="933" t="s">
        <v>554</v>
      </c>
      <c r="I137" s="934"/>
      <c r="J137" s="934"/>
      <c r="K137" s="934"/>
      <c r="L137" s="935"/>
    </row>
    <row r="138" spans="2:12" x14ac:dyDescent="0.25">
      <c r="B138" s="933"/>
      <c r="C138" s="934"/>
      <c r="D138" s="934"/>
      <c r="E138" s="934"/>
      <c r="F138" s="934"/>
      <c r="G138" s="935"/>
      <c r="H138" s="933"/>
      <c r="I138" s="934"/>
      <c r="J138" s="934"/>
      <c r="K138" s="934"/>
      <c r="L138" s="935"/>
    </row>
    <row r="139" spans="2:12" x14ac:dyDescent="0.25">
      <c r="B139" s="933"/>
      <c r="C139" s="934"/>
      <c r="D139" s="934"/>
      <c r="E139" s="934"/>
      <c r="F139" s="934"/>
      <c r="G139" s="935"/>
      <c r="H139" s="933"/>
      <c r="I139" s="934"/>
      <c r="J139" s="934"/>
      <c r="K139" s="934"/>
      <c r="L139" s="935"/>
    </row>
    <row r="140" spans="2:12" x14ac:dyDescent="0.25">
      <c r="B140" s="933"/>
      <c r="C140" s="934"/>
      <c r="D140" s="934"/>
      <c r="E140" s="934"/>
      <c r="F140" s="934"/>
      <c r="G140" s="935"/>
      <c r="H140" s="933"/>
      <c r="I140" s="934"/>
      <c r="J140" s="934"/>
      <c r="K140" s="934"/>
      <c r="L140" s="935"/>
    </row>
    <row r="141" spans="2:12" x14ac:dyDescent="0.25">
      <c r="B141" s="933"/>
      <c r="C141" s="934"/>
      <c r="D141" s="934"/>
      <c r="E141" s="934"/>
      <c r="F141" s="934"/>
      <c r="G141" s="935"/>
      <c r="H141" s="933"/>
      <c r="I141" s="934"/>
      <c r="J141" s="934"/>
      <c r="K141" s="934"/>
      <c r="L141" s="935"/>
    </row>
    <row r="142" spans="2:12" x14ac:dyDescent="0.25">
      <c r="B142" s="933"/>
      <c r="C142" s="934"/>
      <c r="D142" s="934"/>
      <c r="E142" s="934"/>
      <c r="F142" s="934"/>
      <c r="G142" s="935"/>
      <c r="H142" s="933"/>
      <c r="I142" s="934"/>
      <c r="J142" s="934"/>
      <c r="K142" s="934"/>
      <c r="L142" s="935"/>
    </row>
    <row r="143" spans="2:12" x14ac:dyDescent="0.25">
      <c r="B143" s="933"/>
      <c r="C143" s="934"/>
      <c r="D143" s="934"/>
      <c r="E143" s="934"/>
      <c r="F143" s="934"/>
      <c r="G143" s="935"/>
      <c r="H143" s="933"/>
      <c r="I143" s="934"/>
      <c r="J143" s="934"/>
      <c r="K143" s="934"/>
      <c r="L143" s="935"/>
    </row>
    <row r="144" spans="2:12" x14ac:dyDescent="0.25">
      <c r="B144" s="933"/>
      <c r="C144" s="934"/>
      <c r="D144" s="934"/>
      <c r="E144" s="934"/>
      <c r="F144" s="934"/>
      <c r="G144" s="935"/>
      <c r="H144" s="933"/>
      <c r="I144" s="934"/>
      <c r="J144" s="934"/>
      <c r="K144" s="934"/>
      <c r="L144" s="935"/>
    </row>
    <row r="145" spans="2:12" x14ac:dyDescent="0.25">
      <c r="B145" s="933"/>
      <c r="C145" s="934"/>
      <c r="D145" s="934"/>
      <c r="E145" s="934"/>
      <c r="F145" s="934"/>
      <c r="G145" s="935"/>
      <c r="H145" s="933"/>
      <c r="I145" s="934"/>
      <c r="J145" s="934"/>
      <c r="K145" s="934"/>
      <c r="L145" s="935"/>
    </row>
    <row r="146" spans="2:12" x14ac:dyDescent="0.25">
      <c r="B146" s="933"/>
      <c r="C146" s="934"/>
      <c r="D146" s="934"/>
      <c r="E146" s="934"/>
      <c r="F146" s="934"/>
      <c r="G146" s="935"/>
      <c r="H146" s="933"/>
      <c r="I146" s="934"/>
      <c r="J146" s="934"/>
      <c r="K146" s="934"/>
      <c r="L146" s="935"/>
    </row>
    <row r="147" spans="2:12" x14ac:dyDescent="0.25">
      <c r="B147" s="933"/>
      <c r="C147" s="934"/>
      <c r="D147" s="934"/>
      <c r="E147" s="934"/>
      <c r="F147" s="934"/>
      <c r="G147" s="935"/>
      <c r="H147" s="933"/>
      <c r="I147" s="934"/>
      <c r="J147" s="934"/>
      <c r="K147" s="934"/>
      <c r="L147" s="935"/>
    </row>
    <row r="148" spans="2:12" x14ac:dyDescent="0.25">
      <c r="B148" s="933"/>
      <c r="C148" s="934"/>
      <c r="D148" s="934"/>
      <c r="E148" s="934"/>
      <c r="F148" s="934"/>
      <c r="G148" s="935"/>
      <c r="H148" s="933"/>
      <c r="I148" s="934"/>
      <c r="J148" s="934"/>
      <c r="K148" s="934"/>
      <c r="L148" s="935"/>
    </row>
    <row r="149" spans="2:12" x14ac:dyDescent="0.25">
      <c r="B149" s="933"/>
      <c r="C149" s="934"/>
      <c r="D149" s="934"/>
      <c r="E149" s="934"/>
      <c r="F149" s="934"/>
      <c r="G149" s="935"/>
      <c r="H149" s="933"/>
      <c r="I149" s="934"/>
      <c r="J149" s="934"/>
      <c r="K149" s="934"/>
      <c r="L149" s="935"/>
    </row>
    <row r="150" spans="2:12" x14ac:dyDescent="0.25">
      <c r="B150" s="933"/>
      <c r="C150" s="934"/>
      <c r="D150" s="934"/>
      <c r="E150" s="934"/>
      <c r="F150" s="934"/>
      <c r="G150" s="935"/>
      <c r="H150" s="933"/>
      <c r="I150" s="934"/>
      <c r="J150" s="934"/>
      <c r="K150" s="934"/>
      <c r="L150" s="935"/>
    </row>
    <row r="151" spans="2:12" x14ac:dyDescent="0.25">
      <c r="B151" s="1067">
        <v>17</v>
      </c>
      <c r="C151" s="1068"/>
      <c r="D151" s="1068"/>
      <c r="E151" s="1068"/>
      <c r="F151" s="1068"/>
      <c r="G151" s="1069"/>
      <c r="H151" s="1073">
        <v>18</v>
      </c>
      <c r="I151" s="1074"/>
      <c r="J151" s="1074"/>
      <c r="K151" s="1074"/>
      <c r="L151" s="1075"/>
    </row>
    <row r="152" spans="2:12" ht="18" customHeight="1" thickBot="1" x14ac:dyDescent="0.3">
      <c r="B152" s="1070"/>
      <c r="C152" s="1071"/>
      <c r="D152" s="1071"/>
      <c r="E152" s="1071"/>
      <c r="F152" s="1071"/>
      <c r="G152" s="1072"/>
      <c r="H152" s="1076"/>
      <c r="I152" s="1077"/>
      <c r="J152" s="1077"/>
      <c r="K152" s="1077"/>
      <c r="L152" s="1078"/>
    </row>
    <row r="153" spans="2:12" ht="15.75" customHeight="1" x14ac:dyDescent="0.25">
      <c r="B153" s="933" t="s">
        <v>553</v>
      </c>
      <c r="C153" s="934"/>
      <c r="D153" s="934"/>
      <c r="E153" s="934"/>
      <c r="F153" s="934"/>
      <c r="G153" s="935"/>
      <c r="H153" s="933" t="s">
        <v>554</v>
      </c>
      <c r="I153" s="934"/>
      <c r="J153" s="934"/>
      <c r="K153" s="934"/>
      <c r="L153" s="935"/>
    </row>
    <row r="154" spans="2:12" x14ac:dyDescent="0.25">
      <c r="B154" s="933"/>
      <c r="C154" s="934"/>
      <c r="D154" s="934"/>
      <c r="E154" s="934"/>
      <c r="F154" s="934"/>
      <c r="G154" s="935"/>
      <c r="H154" s="933"/>
      <c r="I154" s="934"/>
      <c r="J154" s="934"/>
      <c r="K154" s="934"/>
      <c r="L154" s="935"/>
    </row>
    <row r="155" spans="2:12" x14ac:dyDescent="0.25">
      <c r="B155" s="933"/>
      <c r="C155" s="934"/>
      <c r="D155" s="934"/>
      <c r="E155" s="934"/>
      <c r="F155" s="934"/>
      <c r="G155" s="935"/>
      <c r="H155" s="933"/>
      <c r="I155" s="934"/>
      <c r="J155" s="934"/>
      <c r="K155" s="934"/>
      <c r="L155" s="935"/>
    </row>
    <row r="156" spans="2:12" x14ac:dyDescent="0.25">
      <c r="B156" s="933"/>
      <c r="C156" s="934"/>
      <c r="D156" s="934"/>
      <c r="E156" s="934"/>
      <c r="F156" s="934"/>
      <c r="G156" s="935"/>
      <c r="H156" s="933"/>
      <c r="I156" s="934"/>
      <c r="J156" s="934"/>
      <c r="K156" s="934"/>
      <c r="L156" s="935"/>
    </row>
    <row r="157" spans="2:12" x14ac:dyDescent="0.25">
      <c r="B157" s="933"/>
      <c r="C157" s="934"/>
      <c r="D157" s="934"/>
      <c r="E157" s="934"/>
      <c r="F157" s="934"/>
      <c r="G157" s="935"/>
      <c r="H157" s="933"/>
      <c r="I157" s="934"/>
      <c r="J157" s="934"/>
      <c r="K157" s="934"/>
      <c r="L157" s="935"/>
    </row>
    <row r="158" spans="2:12" x14ac:dyDescent="0.25">
      <c r="B158" s="933"/>
      <c r="C158" s="934"/>
      <c r="D158" s="934"/>
      <c r="E158" s="934"/>
      <c r="F158" s="934"/>
      <c r="G158" s="935"/>
      <c r="H158" s="933"/>
      <c r="I158" s="934"/>
      <c r="J158" s="934"/>
      <c r="K158" s="934"/>
      <c r="L158" s="935"/>
    </row>
    <row r="159" spans="2:12" x14ac:dyDescent="0.25">
      <c r="B159" s="933"/>
      <c r="C159" s="934"/>
      <c r="D159" s="934"/>
      <c r="E159" s="934"/>
      <c r="F159" s="934"/>
      <c r="G159" s="935"/>
      <c r="H159" s="933"/>
      <c r="I159" s="934"/>
      <c r="J159" s="934"/>
      <c r="K159" s="934"/>
      <c r="L159" s="935"/>
    </row>
    <row r="160" spans="2:12" x14ac:dyDescent="0.25">
      <c r="B160" s="933"/>
      <c r="C160" s="934"/>
      <c r="D160" s="934"/>
      <c r="E160" s="934"/>
      <c r="F160" s="934"/>
      <c r="G160" s="935"/>
      <c r="H160" s="933"/>
      <c r="I160" s="934"/>
      <c r="J160" s="934"/>
      <c r="K160" s="934"/>
      <c r="L160" s="935"/>
    </row>
    <row r="161" spans="2:12" x14ac:dyDescent="0.25">
      <c r="B161" s="933"/>
      <c r="C161" s="934"/>
      <c r="D161" s="934"/>
      <c r="E161" s="934"/>
      <c r="F161" s="934"/>
      <c r="G161" s="935"/>
      <c r="H161" s="933"/>
      <c r="I161" s="934"/>
      <c r="J161" s="934"/>
      <c r="K161" s="934"/>
      <c r="L161" s="935"/>
    </row>
    <row r="162" spans="2:12" x14ac:dyDescent="0.25">
      <c r="B162" s="933"/>
      <c r="C162" s="934"/>
      <c r="D162" s="934"/>
      <c r="E162" s="934"/>
      <c r="F162" s="934"/>
      <c r="G162" s="935"/>
      <c r="H162" s="933"/>
      <c r="I162" s="934"/>
      <c r="J162" s="934"/>
      <c r="K162" s="934"/>
      <c r="L162" s="935"/>
    </row>
    <row r="163" spans="2:12" x14ac:dyDescent="0.25">
      <c r="B163" s="933"/>
      <c r="C163" s="934"/>
      <c r="D163" s="934"/>
      <c r="E163" s="934"/>
      <c r="F163" s="934"/>
      <c r="G163" s="935"/>
      <c r="H163" s="933"/>
      <c r="I163" s="934"/>
      <c r="J163" s="934"/>
      <c r="K163" s="934"/>
      <c r="L163" s="935"/>
    </row>
    <row r="164" spans="2:12" x14ac:dyDescent="0.25">
      <c r="B164" s="933"/>
      <c r="C164" s="934"/>
      <c r="D164" s="934"/>
      <c r="E164" s="934"/>
      <c r="F164" s="934"/>
      <c r="G164" s="935"/>
      <c r="H164" s="933"/>
      <c r="I164" s="934"/>
      <c r="J164" s="934"/>
      <c r="K164" s="934"/>
      <c r="L164" s="935"/>
    </row>
    <row r="165" spans="2:12" x14ac:dyDescent="0.25">
      <c r="B165" s="933"/>
      <c r="C165" s="934"/>
      <c r="D165" s="934"/>
      <c r="E165" s="934"/>
      <c r="F165" s="934"/>
      <c r="G165" s="935"/>
      <c r="H165" s="933"/>
      <c r="I165" s="934"/>
      <c r="J165" s="934"/>
      <c r="K165" s="934"/>
      <c r="L165" s="935"/>
    </row>
    <row r="166" spans="2:12" x14ac:dyDescent="0.25">
      <c r="B166" s="933"/>
      <c r="C166" s="934"/>
      <c r="D166" s="934"/>
      <c r="E166" s="934"/>
      <c r="F166" s="934"/>
      <c r="G166" s="935"/>
      <c r="H166" s="933"/>
      <c r="I166" s="934"/>
      <c r="J166" s="934"/>
      <c r="K166" s="934"/>
      <c r="L166" s="935"/>
    </row>
    <row r="167" spans="2:12" x14ac:dyDescent="0.25">
      <c r="B167" s="1067">
        <v>19</v>
      </c>
      <c r="C167" s="1068"/>
      <c r="D167" s="1068"/>
      <c r="E167" s="1068"/>
      <c r="F167" s="1068"/>
      <c r="G167" s="1069"/>
      <c r="H167" s="1073">
        <v>20</v>
      </c>
      <c r="I167" s="1074"/>
      <c r="J167" s="1074"/>
      <c r="K167" s="1074"/>
      <c r="L167" s="1075"/>
    </row>
    <row r="168" spans="2:12" ht="18" customHeight="1" thickBot="1" x14ac:dyDescent="0.3">
      <c r="B168" s="1070"/>
      <c r="C168" s="1071"/>
      <c r="D168" s="1071"/>
      <c r="E168" s="1071"/>
      <c r="F168" s="1071"/>
      <c r="G168" s="1072"/>
      <c r="H168" s="1076"/>
      <c r="I168" s="1077"/>
      <c r="J168" s="1077"/>
      <c r="K168" s="1077"/>
      <c r="L168" s="1078"/>
    </row>
    <row r="169" spans="2:12" ht="15.75" customHeight="1" x14ac:dyDescent="0.25">
      <c r="B169" s="933" t="s">
        <v>553</v>
      </c>
      <c r="C169" s="934"/>
      <c r="D169" s="934"/>
      <c r="E169" s="934"/>
      <c r="F169" s="934"/>
      <c r="G169" s="935"/>
      <c r="H169" s="933" t="s">
        <v>554</v>
      </c>
      <c r="I169" s="934"/>
      <c r="J169" s="934"/>
      <c r="K169" s="934"/>
      <c r="L169" s="935"/>
    </row>
    <row r="170" spans="2:12" x14ac:dyDescent="0.25">
      <c r="B170" s="933"/>
      <c r="C170" s="934"/>
      <c r="D170" s="934"/>
      <c r="E170" s="934"/>
      <c r="F170" s="934"/>
      <c r="G170" s="935"/>
      <c r="H170" s="933"/>
      <c r="I170" s="934"/>
      <c r="J170" s="934"/>
      <c r="K170" s="934"/>
      <c r="L170" s="935"/>
    </row>
    <row r="171" spans="2:12" x14ac:dyDescent="0.25">
      <c r="B171" s="933"/>
      <c r="C171" s="934"/>
      <c r="D171" s="934"/>
      <c r="E171" s="934"/>
      <c r="F171" s="934"/>
      <c r="G171" s="935"/>
      <c r="H171" s="933"/>
      <c r="I171" s="934"/>
      <c r="J171" s="934"/>
      <c r="K171" s="934"/>
      <c r="L171" s="935"/>
    </row>
    <row r="172" spans="2:12" x14ac:dyDescent="0.25">
      <c r="B172" s="933"/>
      <c r="C172" s="934"/>
      <c r="D172" s="934"/>
      <c r="E172" s="934"/>
      <c r="F172" s="934"/>
      <c r="G172" s="935"/>
      <c r="H172" s="933"/>
      <c r="I172" s="934"/>
      <c r="J172" s="934"/>
      <c r="K172" s="934"/>
      <c r="L172" s="935"/>
    </row>
    <row r="173" spans="2:12" x14ac:dyDescent="0.25">
      <c r="B173" s="933"/>
      <c r="C173" s="934"/>
      <c r="D173" s="934"/>
      <c r="E173" s="934"/>
      <c r="F173" s="934"/>
      <c r="G173" s="935"/>
      <c r="H173" s="933"/>
      <c r="I173" s="934"/>
      <c r="J173" s="934"/>
      <c r="K173" s="934"/>
      <c r="L173" s="935"/>
    </row>
    <row r="174" spans="2:12" x14ac:dyDescent="0.25">
      <c r="B174" s="933"/>
      <c r="C174" s="934"/>
      <c r="D174" s="934"/>
      <c r="E174" s="934"/>
      <c r="F174" s="934"/>
      <c r="G174" s="935"/>
      <c r="H174" s="933"/>
      <c r="I174" s="934"/>
      <c r="J174" s="934"/>
      <c r="K174" s="934"/>
      <c r="L174" s="935"/>
    </row>
    <row r="175" spans="2:12" x14ac:dyDescent="0.25">
      <c r="B175" s="933"/>
      <c r="C175" s="934"/>
      <c r="D175" s="934"/>
      <c r="E175" s="934"/>
      <c r="F175" s="934"/>
      <c r="G175" s="935"/>
      <c r="H175" s="933"/>
      <c r="I175" s="934"/>
      <c r="J175" s="934"/>
      <c r="K175" s="934"/>
      <c r="L175" s="935"/>
    </row>
    <row r="176" spans="2:12" x14ac:dyDescent="0.25">
      <c r="B176" s="933"/>
      <c r="C176" s="934"/>
      <c r="D176" s="934"/>
      <c r="E176" s="934"/>
      <c r="F176" s="934"/>
      <c r="G176" s="935"/>
      <c r="H176" s="933"/>
      <c r="I176" s="934"/>
      <c r="J176" s="934"/>
      <c r="K176" s="934"/>
      <c r="L176" s="935"/>
    </row>
    <row r="177" spans="2:12" x14ac:dyDescent="0.25">
      <c r="B177" s="933"/>
      <c r="C177" s="934"/>
      <c r="D177" s="934"/>
      <c r="E177" s="934"/>
      <c r="F177" s="934"/>
      <c r="G177" s="935"/>
      <c r="H177" s="933"/>
      <c r="I177" s="934"/>
      <c r="J177" s="934"/>
      <c r="K177" s="934"/>
      <c r="L177" s="935"/>
    </row>
    <row r="178" spans="2:12" x14ac:dyDescent="0.25">
      <c r="B178" s="933"/>
      <c r="C178" s="934"/>
      <c r="D178" s="934"/>
      <c r="E178" s="934"/>
      <c r="F178" s="934"/>
      <c r="G178" s="935"/>
      <c r="H178" s="933"/>
      <c r="I178" s="934"/>
      <c r="J178" s="934"/>
      <c r="K178" s="934"/>
      <c r="L178" s="935"/>
    </row>
    <row r="179" spans="2:12" x14ac:dyDescent="0.25">
      <c r="B179" s="933"/>
      <c r="C179" s="934"/>
      <c r="D179" s="934"/>
      <c r="E179" s="934"/>
      <c r="F179" s="934"/>
      <c r="G179" s="935"/>
      <c r="H179" s="933"/>
      <c r="I179" s="934"/>
      <c r="J179" s="934"/>
      <c r="K179" s="934"/>
      <c r="L179" s="935"/>
    </row>
    <row r="180" spans="2:12" x14ac:dyDescent="0.25">
      <c r="B180" s="933"/>
      <c r="C180" s="934"/>
      <c r="D180" s="934"/>
      <c r="E180" s="934"/>
      <c r="F180" s="934"/>
      <c r="G180" s="935"/>
      <c r="H180" s="933"/>
      <c r="I180" s="934"/>
      <c r="J180" s="934"/>
      <c r="K180" s="934"/>
      <c r="L180" s="935"/>
    </row>
    <row r="181" spans="2:12" x14ac:dyDescent="0.25">
      <c r="B181" s="933"/>
      <c r="C181" s="934"/>
      <c r="D181" s="934"/>
      <c r="E181" s="934"/>
      <c r="F181" s="934"/>
      <c r="G181" s="935"/>
      <c r="H181" s="933"/>
      <c r="I181" s="934"/>
      <c r="J181" s="934"/>
      <c r="K181" s="934"/>
      <c r="L181" s="935"/>
    </row>
    <row r="182" spans="2:12" x14ac:dyDescent="0.25">
      <c r="B182" s="933"/>
      <c r="C182" s="934"/>
      <c r="D182" s="934"/>
      <c r="E182" s="934"/>
      <c r="F182" s="934"/>
      <c r="G182" s="935"/>
      <c r="H182" s="933"/>
      <c r="I182" s="934"/>
      <c r="J182" s="934"/>
      <c r="K182" s="934"/>
      <c r="L182" s="935"/>
    </row>
    <row r="183" spans="2:12" x14ac:dyDescent="0.25">
      <c r="B183" s="1067">
        <v>21</v>
      </c>
      <c r="C183" s="1068"/>
      <c r="D183" s="1068"/>
      <c r="E183" s="1068"/>
      <c r="F183" s="1068"/>
      <c r="G183" s="1069"/>
      <c r="H183" s="1073">
        <v>22</v>
      </c>
      <c r="I183" s="1074"/>
      <c r="J183" s="1074"/>
      <c r="K183" s="1074"/>
      <c r="L183" s="1075"/>
    </row>
    <row r="184" spans="2:12" ht="18" customHeight="1" thickBot="1" x14ac:dyDescent="0.3">
      <c r="B184" s="1070"/>
      <c r="C184" s="1071"/>
      <c r="D184" s="1071"/>
      <c r="E184" s="1071"/>
      <c r="F184" s="1071"/>
      <c r="G184" s="1072"/>
      <c r="H184" s="1076"/>
      <c r="I184" s="1077"/>
      <c r="J184" s="1077"/>
      <c r="K184" s="1077"/>
      <c r="L184" s="1078"/>
    </row>
    <row r="185" spans="2:12" ht="125.25" customHeight="1" thickBot="1" x14ac:dyDescent="0.3">
      <c r="B185" s="1079" t="s">
        <v>1093</v>
      </c>
      <c r="C185" s="1080"/>
      <c r="D185" s="1080"/>
      <c r="E185" s="1080"/>
      <c r="F185" s="1080"/>
      <c r="G185" s="1080"/>
      <c r="H185" s="1080"/>
      <c r="I185" s="1080"/>
      <c r="J185" s="1080"/>
      <c r="K185" s="1080"/>
      <c r="L185" s="1081"/>
    </row>
    <row r="186" spans="2:12" ht="15.75" customHeight="1" x14ac:dyDescent="0.25">
      <c r="B186" s="933" t="s">
        <v>553</v>
      </c>
      <c r="C186" s="934"/>
      <c r="D186" s="934"/>
      <c r="E186" s="934"/>
      <c r="F186" s="934"/>
      <c r="G186" s="935"/>
      <c r="H186" s="933" t="s">
        <v>554</v>
      </c>
      <c r="I186" s="934"/>
      <c r="J186" s="934"/>
      <c r="K186" s="934"/>
      <c r="L186" s="935"/>
    </row>
    <row r="187" spans="2:12" x14ac:dyDescent="0.25">
      <c r="B187" s="933"/>
      <c r="C187" s="934"/>
      <c r="D187" s="934"/>
      <c r="E187" s="934"/>
      <c r="F187" s="934"/>
      <c r="G187" s="935"/>
      <c r="H187" s="933"/>
      <c r="I187" s="934"/>
      <c r="J187" s="934"/>
      <c r="K187" s="934"/>
      <c r="L187" s="935"/>
    </row>
    <row r="188" spans="2:12" x14ac:dyDescent="0.25">
      <c r="B188" s="933"/>
      <c r="C188" s="934"/>
      <c r="D188" s="934"/>
      <c r="E188" s="934"/>
      <c r="F188" s="934"/>
      <c r="G188" s="935"/>
      <c r="H188" s="933"/>
      <c r="I188" s="934"/>
      <c r="J188" s="934"/>
      <c r="K188" s="934"/>
      <c r="L188" s="935"/>
    </row>
    <row r="189" spans="2:12" x14ac:dyDescent="0.25">
      <c r="B189" s="933"/>
      <c r="C189" s="934"/>
      <c r="D189" s="934"/>
      <c r="E189" s="934"/>
      <c r="F189" s="934"/>
      <c r="G189" s="935"/>
      <c r="H189" s="933"/>
      <c r="I189" s="934"/>
      <c r="J189" s="934"/>
      <c r="K189" s="934"/>
      <c r="L189" s="935"/>
    </row>
    <row r="190" spans="2:12" x14ac:dyDescent="0.25">
      <c r="B190" s="933"/>
      <c r="C190" s="934"/>
      <c r="D190" s="934"/>
      <c r="E190" s="934"/>
      <c r="F190" s="934"/>
      <c r="G190" s="935"/>
      <c r="H190" s="933"/>
      <c r="I190" s="934"/>
      <c r="J190" s="934"/>
      <c r="K190" s="934"/>
      <c r="L190" s="935"/>
    </row>
    <row r="191" spans="2:12" x14ac:dyDescent="0.25">
      <c r="B191" s="933"/>
      <c r="C191" s="934"/>
      <c r="D191" s="934"/>
      <c r="E191" s="934"/>
      <c r="F191" s="934"/>
      <c r="G191" s="935"/>
      <c r="H191" s="933"/>
      <c r="I191" s="934"/>
      <c r="J191" s="934"/>
      <c r="K191" s="934"/>
      <c r="L191" s="935"/>
    </row>
    <row r="192" spans="2:12" x14ac:dyDescent="0.25">
      <c r="B192" s="933"/>
      <c r="C192" s="934"/>
      <c r="D192" s="934"/>
      <c r="E192" s="934"/>
      <c r="F192" s="934"/>
      <c r="G192" s="935"/>
      <c r="H192" s="933"/>
      <c r="I192" s="934"/>
      <c r="J192" s="934"/>
      <c r="K192" s="934"/>
      <c r="L192" s="935"/>
    </row>
    <row r="193" spans="2:12" x14ac:dyDescent="0.25">
      <c r="B193" s="933"/>
      <c r="C193" s="934"/>
      <c r="D193" s="934"/>
      <c r="E193" s="934"/>
      <c r="F193" s="934"/>
      <c r="G193" s="935"/>
      <c r="H193" s="933"/>
      <c r="I193" s="934"/>
      <c r="J193" s="934"/>
      <c r="K193" s="934"/>
      <c r="L193" s="935"/>
    </row>
    <row r="194" spans="2:12" x14ac:dyDescent="0.25">
      <c r="B194" s="933"/>
      <c r="C194" s="934"/>
      <c r="D194" s="934"/>
      <c r="E194" s="934"/>
      <c r="F194" s="934"/>
      <c r="G194" s="935"/>
      <c r="H194" s="933"/>
      <c r="I194" s="934"/>
      <c r="J194" s="934"/>
      <c r="K194" s="934"/>
      <c r="L194" s="935"/>
    </row>
    <row r="195" spans="2:12" x14ac:dyDescent="0.25">
      <c r="B195" s="933"/>
      <c r="C195" s="934"/>
      <c r="D195" s="934"/>
      <c r="E195" s="934"/>
      <c r="F195" s="934"/>
      <c r="G195" s="935"/>
      <c r="H195" s="933"/>
      <c r="I195" s="934"/>
      <c r="J195" s="934"/>
      <c r="K195" s="934"/>
      <c r="L195" s="935"/>
    </row>
    <row r="196" spans="2:12" x14ac:dyDescent="0.25">
      <c r="B196" s="933"/>
      <c r="C196" s="934"/>
      <c r="D196" s="934"/>
      <c r="E196" s="934"/>
      <c r="F196" s="934"/>
      <c r="G196" s="935"/>
      <c r="H196" s="933"/>
      <c r="I196" s="934"/>
      <c r="J196" s="934"/>
      <c r="K196" s="934"/>
      <c r="L196" s="935"/>
    </row>
    <row r="197" spans="2:12" x14ac:dyDescent="0.25">
      <c r="B197" s="933"/>
      <c r="C197" s="934"/>
      <c r="D197" s="934"/>
      <c r="E197" s="934"/>
      <c r="F197" s="934"/>
      <c r="G197" s="935"/>
      <c r="H197" s="933"/>
      <c r="I197" s="934"/>
      <c r="J197" s="934"/>
      <c r="K197" s="934"/>
      <c r="L197" s="935"/>
    </row>
    <row r="198" spans="2:12" x14ac:dyDescent="0.25">
      <c r="B198" s="933"/>
      <c r="C198" s="934"/>
      <c r="D198" s="934"/>
      <c r="E198" s="934"/>
      <c r="F198" s="934"/>
      <c r="G198" s="935"/>
      <c r="H198" s="933"/>
      <c r="I198" s="934"/>
      <c r="J198" s="934"/>
      <c r="K198" s="934"/>
      <c r="L198" s="935"/>
    </row>
    <row r="199" spans="2:12" x14ac:dyDescent="0.25">
      <c r="B199" s="933"/>
      <c r="C199" s="934"/>
      <c r="D199" s="934"/>
      <c r="E199" s="934"/>
      <c r="F199" s="934"/>
      <c r="G199" s="935"/>
      <c r="H199" s="933"/>
      <c r="I199" s="934"/>
      <c r="J199" s="934"/>
      <c r="K199" s="934"/>
      <c r="L199" s="935"/>
    </row>
    <row r="200" spans="2:12" x14ac:dyDescent="0.25">
      <c r="B200" s="1067">
        <v>23</v>
      </c>
      <c r="C200" s="1068"/>
      <c r="D200" s="1068"/>
      <c r="E200" s="1068"/>
      <c r="F200" s="1068"/>
      <c r="G200" s="1069"/>
      <c r="H200" s="1073">
        <v>24</v>
      </c>
      <c r="I200" s="1074"/>
      <c r="J200" s="1074"/>
      <c r="K200" s="1074"/>
      <c r="L200" s="1075"/>
    </row>
    <row r="201" spans="2:12" ht="18" customHeight="1" thickBot="1" x14ac:dyDescent="0.3">
      <c r="B201" s="1070"/>
      <c r="C201" s="1071"/>
      <c r="D201" s="1071"/>
      <c r="E201" s="1071"/>
      <c r="F201" s="1071"/>
      <c r="G201" s="1072"/>
      <c r="H201" s="1076"/>
      <c r="I201" s="1077"/>
      <c r="J201" s="1077"/>
      <c r="K201" s="1077"/>
      <c r="L201" s="1078"/>
    </row>
    <row r="202" spans="2:12" ht="15.75" customHeight="1" x14ac:dyDescent="0.25">
      <c r="B202" s="933" t="s">
        <v>553</v>
      </c>
      <c r="C202" s="934"/>
      <c r="D202" s="934"/>
      <c r="E202" s="934"/>
      <c r="F202" s="934"/>
      <c r="G202" s="935"/>
      <c r="H202" s="933" t="s">
        <v>554</v>
      </c>
      <c r="I202" s="934"/>
      <c r="J202" s="934"/>
      <c r="K202" s="934"/>
      <c r="L202" s="935"/>
    </row>
    <row r="203" spans="2:12" x14ac:dyDescent="0.25">
      <c r="B203" s="933"/>
      <c r="C203" s="934"/>
      <c r="D203" s="934"/>
      <c r="E203" s="934"/>
      <c r="F203" s="934"/>
      <c r="G203" s="935"/>
      <c r="H203" s="933"/>
      <c r="I203" s="934"/>
      <c r="J203" s="934"/>
      <c r="K203" s="934"/>
      <c r="L203" s="935"/>
    </row>
    <row r="204" spans="2:12" x14ac:dyDescent="0.25">
      <c r="B204" s="933"/>
      <c r="C204" s="934"/>
      <c r="D204" s="934"/>
      <c r="E204" s="934"/>
      <c r="F204" s="934"/>
      <c r="G204" s="935"/>
      <c r="H204" s="933"/>
      <c r="I204" s="934"/>
      <c r="J204" s="934"/>
      <c r="K204" s="934"/>
      <c r="L204" s="935"/>
    </row>
    <row r="205" spans="2:12" x14ac:dyDescent="0.25">
      <c r="B205" s="933"/>
      <c r="C205" s="934"/>
      <c r="D205" s="934"/>
      <c r="E205" s="934"/>
      <c r="F205" s="934"/>
      <c r="G205" s="935"/>
      <c r="H205" s="933"/>
      <c r="I205" s="934"/>
      <c r="J205" s="934"/>
      <c r="K205" s="934"/>
      <c r="L205" s="935"/>
    </row>
    <row r="206" spans="2:12" x14ac:dyDescent="0.25">
      <c r="B206" s="933"/>
      <c r="C206" s="934"/>
      <c r="D206" s="934"/>
      <c r="E206" s="934"/>
      <c r="F206" s="934"/>
      <c r="G206" s="935"/>
      <c r="H206" s="933"/>
      <c r="I206" s="934"/>
      <c r="J206" s="934"/>
      <c r="K206" s="934"/>
      <c r="L206" s="935"/>
    </row>
    <row r="207" spans="2:12" x14ac:dyDescent="0.25">
      <c r="B207" s="933"/>
      <c r="C207" s="934"/>
      <c r="D207" s="934"/>
      <c r="E207" s="934"/>
      <c r="F207" s="934"/>
      <c r="G207" s="935"/>
      <c r="H207" s="933"/>
      <c r="I207" s="934"/>
      <c r="J207" s="934"/>
      <c r="K207" s="934"/>
      <c r="L207" s="935"/>
    </row>
    <row r="208" spans="2:12" x14ac:dyDescent="0.25">
      <c r="B208" s="933"/>
      <c r="C208" s="934"/>
      <c r="D208" s="934"/>
      <c r="E208" s="934"/>
      <c r="F208" s="934"/>
      <c r="G208" s="935"/>
      <c r="H208" s="933"/>
      <c r="I208" s="934"/>
      <c r="J208" s="934"/>
      <c r="K208" s="934"/>
      <c r="L208" s="935"/>
    </row>
    <row r="209" spans="2:12" x14ac:dyDescent="0.25">
      <c r="B209" s="933"/>
      <c r="C209" s="934"/>
      <c r="D209" s="934"/>
      <c r="E209" s="934"/>
      <c r="F209" s="934"/>
      <c r="G209" s="935"/>
      <c r="H209" s="933"/>
      <c r="I209" s="934"/>
      <c r="J209" s="934"/>
      <c r="K209" s="934"/>
      <c r="L209" s="935"/>
    </row>
    <row r="210" spans="2:12" x14ac:dyDescent="0.25">
      <c r="B210" s="933"/>
      <c r="C210" s="934"/>
      <c r="D210" s="934"/>
      <c r="E210" s="934"/>
      <c r="F210" s="934"/>
      <c r="G210" s="935"/>
      <c r="H210" s="933"/>
      <c r="I210" s="934"/>
      <c r="J210" s="934"/>
      <c r="K210" s="934"/>
      <c r="L210" s="935"/>
    </row>
    <row r="211" spans="2:12" x14ac:dyDescent="0.25">
      <c r="B211" s="933"/>
      <c r="C211" s="934"/>
      <c r="D211" s="934"/>
      <c r="E211" s="934"/>
      <c r="F211" s="934"/>
      <c r="G211" s="935"/>
      <c r="H211" s="933"/>
      <c r="I211" s="934"/>
      <c r="J211" s="934"/>
      <c r="K211" s="934"/>
      <c r="L211" s="935"/>
    </row>
    <row r="212" spans="2:12" x14ac:dyDescent="0.25">
      <c r="B212" s="933"/>
      <c r="C212" s="934"/>
      <c r="D212" s="934"/>
      <c r="E212" s="934"/>
      <c r="F212" s="934"/>
      <c r="G212" s="935"/>
      <c r="H212" s="933"/>
      <c r="I212" s="934"/>
      <c r="J212" s="934"/>
      <c r="K212" s="934"/>
      <c r="L212" s="935"/>
    </row>
    <row r="213" spans="2:12" x14ac:dyDescent="0.25">
      <c r="B213" s="933"/>
      <c r="C213" s="934"/>
      <c r="D213" s="934"/>
      <c r="E213" s="934"/>
      <c r="F213" s="934"/>
      <c r="G213" s="935"/>
      <c r="H213" s="933"/>
      <c r="I213" s="934"/>
      <c r="J213" s="934"/>
      <c r="K213" s="934"/>
      <c r="L213" s="935"/>
    </row>
    <row r="214" spans="2:12" x14ac:dyDescent="0.25">
      <c r="B214" s="933"/>
      <c r="C214" s="934"/>
      <c r="D214" s="934"/>
      <c r="E214" s="934"/>
      <c r="F214" s="934"/>
      <c r="G214" s="935"/>
      <c r="H214" s="933"/>
      <c r="I214" s="934"/>
      <c r="J214" s="934"/>
      <c r="K214" s="934"/>
      <c r="L214" s="935"/>
    </row>
    <row r="215" spans="2:12" x14ac:dyDescent="0.25">
      <c r="B215" s="933"/>
      <c r="C215" s="934"/>
      <c r="D215" s="934"/>
      <c r="E215" s="934"/>
      <c r="F215" s="934"/>
      <c r="G215" s="935"/>
      <c r="H215" s="933"/>
      <c r="I215" s="934"/>
      <c r="J215" s="934"/>
      <c r="K215" s="934"/>
      <c r="L215" s="935"/>
    </row>
    <row r="216" spans="2:12" x14ac:dyDescent="0.25">
      <c r="B216" s="1067">
        <v>25</v>
      </c>
      <c r="C216" s="1068"/>
      <c r="D216" s="1068"/>
      <c r="E216" s="1068"/>
      <c r="F216" s="1068"/>
      <c r="G216" s="1069"/>
      <c r="H216" s="1073">
        <v>26</v>
      </c>
      <c r="I216" s="1074"/>
      <c r="J216" s="1074"/>
      <c r="K216" s="1074"/>
      <c r="L216" s="1075"/>
    </row>
    <row r="217" spans="2:12" ht="18" customHeight="1" thickBot="1" x14ac:dyDescent="0.3">
      <c r="B217" s="1070"/>
      <c r="C217" s="1071"/>
      <c r="D217" s="1071"/>
      <c r="E217" s="1071"/>
      <c r="F217" s="1071"/>
      <c r="G217" s="1072"/>
      <c r="H217" s="1076"/>
      <c r="I217" s="1077"/>
      <c r="J217" s="1077"/>
      <c r="K217" s="1077"/>
      <c r="L217" s="1078"/>
    </row>
    <row r="218" spans="2:12" ht="15.75" customHeight="1" x14ac:dyDescent="0.25">
      <c r="B218" s="933" t="s">
        <v>553</v>
      </c>
      <c r="C218" s="934"/>
      <c r="D218" s="934"/>
      <c r="E218" s="934"/>
      <c r="F218" s="934"/>
      <c r="G218" s="935"/>
      <c r="H218" s="933" t="s">
        <v>554</v>
      </c>
      <c r="I218" s="934"/>
      <c r="J218" s="934"/>
      <c r="K218" s="934"/>
      <c r="L218" s="935"/>
    </row>
    <row r="219" spans="2:12" x14ac:dyDescent="0.25">
      <c r="B219" s="933"/>
      <c r="C219" s="934"/>
      <c r="D219" s="934"/>
      <c r="E219" s="934"/>
      <c r="F219" s="934"/>
      <c r="G219" s="935"/>
      <c r="H219" s="933"/>
      <c r="I219" s="934"/>
      <c r="J219" s="934"/>
      <c r="K219" s="934"/>
      <c r="L219" s="935"/>
    </row>
    <row r="220" spans="2:12" x14ac:dyDescent="0.25">
      <c r="B220" s="933"/>
      <c r="C220" s="934"/>
      <c r="D220" s="934"/>
      <c r="E220" s="934"/>
      <c r="F220" s="934"/>
      <c r="G220" s="935"/>
      <c r="H220" s="933"/>
      <c r="I220" s="934"/>
      <c r="J220" s="934"/>
      <c r="K220" s="934"/>
      <c r="L220" s="935"/>
    </row>
    <row r="221" spans="2:12" x14ac:dyDescent="0.25">
      <c r="B221" s="933"/>
      <c r="C221" s="934"/>
      <c r="D221" s="934"/>
      <c r="E221" s="934"/>
      <c r="F221" s="934"/>
      <c r="G221" s="935"/>
      <c r="H221" s="933"/>
      <c r="I221" s="934"/>
      <c r="J221" s="934"/>
      <c r="K221" s="934"/>
      <c r="L221" s="935"/>
    </row>
    <row r="222" spans="2:12" x14ac:dyDescent="0.25">
      <c r="B222" s="933"/>
      <c r="C222" s="934"/>
      <c r="D222" s="934"/>
      <c r="E222" s="934"/>
      <c r="F222" s="934"/>
      <c r="G222" s="935"/>
      <c r="H222" s="933"/>
      <c r="I222" s="934"/>
      <c r="J222" s="934"/>
      <c r="K222" s="934"/>
      <c r="L222" s="935"/>
    </row>
    <row r="223" spans="2:12" x14ac:dyDescent="0.25">
      <c r="B223" s="933"/>
      <c r="C223" s="934"/>
      <c r="D223" s="934"/>
      <c r="E223" s="934"/>
      <c r="F223" s="934"/>
      <c r="G223" s="935"/>
      <c r="H223" s="933"/>
      <c r="I223" s="934"/>
      <c r="J223" s="934"/>
      <c r="K223" s="934"/>
      <c r="L223" s="935"/>
    </row>
    <row r="224" spans="2:12" x14ac:dyDescent="0.25">
      <c r="B224" s="933"/>
      <c r="C224" s="934"/>
      <c r="D224" s="934"/>
      <c r="E224" s="934"/>
      <c r="F224" s="934"/>
      <c r="G224" s="935"/>
      <c r="H224" s="933"/>
      <c r="I224" s="934"/>
      <c r="J224" s="934"/>
      <c r="K224" s="934"/>
      <c r="L224" s="935"/>
    </row>
    <row r="225" spans="2:12" x14ac:dyDescent="0.25">
      <c r="B225" s="933"/>
      <c r="C225" s="934"/>
      <c r="D225" s="934"/>
      <c r="E225" s="934"/>
      <c r="F225" s="934"/>
      <c r="G225" s="935"/>
      <c r="H225" s="933"/>
      <c r="I225" s="934"/>
      <c r="J225" s="934"/>
      <c r="K225" s="934"/>
      <c r="L225" s="935"/>
    </row>
    <row r="226" spans="2:12" x14ac:dyDescent="0.25">
      <c r="B226" s="933"/>
      <c r="C226" s="934"/>
      <c r="D226" s="934"/>
      <c r="E226" s="934"/>
      <c r="F226" s="934"/>
      <c r="G226" s="935"/>
      <c r="H226" s="933"/>
      <c r="I226" s="934"/>
      <c r="J226" s="934"/>
      <c r="K226" s="934"/>
      <c r="L226" s="935"/>
    </row>
    <row r="227" spans="2:12" x14ac:dyDescent="0.25">
      <c r="B227" s="933"/>
      <c r="C227" s="934"/>
      <c r="D227" s="934"/>
      <c r="E227" s="934"/>
      <c r="F227" s="934"/>
      <c r="G227" s="935"/>
      <c r="H227" s="933"/>
      <c r="I227" s="934"/>
      <c r="J227" s="934"/>
      <c r="K227" s="934"/>
      <c r="L227" s="935"/>
    </row>
    <row r="228" spans="2:12" x14ac:dyDescent="0.25">
      <c r="B228" s="933"/>
      <c r="C228" s="934"/>
      <c r="D228" s="934"/>
      <c r="E228" s="934"/>
      <c r="F228" s="934"/>
      <c r="G228" s="935"/>
      <c r="H228" s="933"/>
      <c r="I228" s="934"/>
      <c r="J228" s="934"/>
      <c r="K228" s="934"/>
      <c r="L228" s="935"/>
    </row>
    <row r="229" spans="2:12" x14ac:dyDescent="0.25">
      <c r="B229" s="933"/>
      <c r="C229" s="934"/>
      <c r="D229" s="934"/>
      <c r="E229" s="934"/>
      <c r="F229" s="934"/>
      <c r="G229" s="935"/>
      <c r="H229" s="933"/>
      <c r="I229" s="934"/>
      <c r="J229" s="934"/>
      <c r="K229" s="934"/>
      <c r="L229" s="935"/>
    </row>
    <row r="230" spans="2:12" x14ac:dyDescent="0.25">
      <c r="B230" s="933"/>
      <c r="C230" s="934"/>
      <c r="D230" s="934"/>
      <c r="E230" s="934"/>
      <c r="F230" s="934"/>
      <c r="G230" s="935"/>
      <c r="H230" s="933"/>
      <c r="I230" s="934"/>
      <c r="J230" s="934"/>
      <c r="K230" s="934"/>
      <c r="L230" s="935"/>
    </row>
    <row r="231" spans="2:12" x14ac:dyDescent="0.25">
      <c r="B231" s="933"/>
      <c r="C231" s="934"/>
      <c r="D231" s="934"/>
      <c r="E231" s="934"/>
      <c r="F231" s="934"/>
      <c r="G231" s="935"/>
      <c r="H231" s="933"/>
      <c r="I231" s="934"/>
      <c r="J231" s="934"/>
      <c r="K231" s="934"/>
      <c r="L231" s="935"/>
    </row>
    <row r="232" spans="2:12" x14ac:dyDescent="0.25">
      <c r="B232" s="1067">
        <v>27</v>
      </c>
      <c r="C232" s="1068"/>
      <c r="D232" s="1068"/>
      <c r="E232" s="1068"/>
      <c r="F232" s="1068"/>
      <c r="G232" s="1069"/>
      <c r="H232" s="1073">
        <v>28</v>
      </c>
      <c r="I232" s="1074"/>
      <c r="J232" s="1074"/>
      <c r="K232" s="1074"/>
      <c r="L232" s="1075"/>
    </row>
    <row r="233" spans="2:12" ht="18" customHeight="1" thickBot="1" x14ac:dyDescent="0.3">
      <c r="B233" s="1070"/>
      <c r="C233" s="1071"/>
      <c r="D233" s="1071"/>
      <c r="E233" s="1071"/>
      <c r="F233" s="1071"/>
      <c r="G233" s="1072"/>
      <c r="H233" s="1076"/>
      <c r="I233" s="1077"/>
      <c r="J233" s="1077"/>
      <c r="K233" s="1077"/>
      <c r="L233" s="1078"/>
    </row>
    <row r="234" spans="2:12" ht="15.75" customHeight="1" x14ac:dyDescent="0.25">
      <c r="B234" s="933" t="s">
        <v>553</v>
      </c>
      <c r="C234" s="934"/>
      <c r="D234" s="934"/>
      <c r="E234" s="934"/>
      <c r="F234" s="934"/>
      <c r="G234" s="935"/>
      <c r="H234" s="933" t="s">
        <v>554</v>
      </c>
      <c r="I234" s="934"/>
      <c r="J234" s="934"/>
      <c r="K234" s="934"/>
      <c r="L234" s="935"/>
    </row>
    <row r="235" spans="2:12" x14ac:dyDescent="0.25">
      <c r="B235" s="933"/>
      <c r="C235" s="934"/>
      <c r="D235" s="934"/>
      <c r="E235" s="934"/>
      <c r="F235" s="934"/>
      <c r="G235" s="935"/>
      <c r="H235" s="933"/>
      <c r="I235" s="934"/>
      <c r="J235" s="934"/>
      <c r="K235" s="934"/>
      <c r="L235" s="935"/>
    </row>
    <row r="236" spans="2:12" x14ac:dyDescent="0.25">
      <c r="B236" s="933"/>
      <c r="C236" s="934"/>
      <c r="D236" s="934"/>
      <c r="E236" s="934"/>
      <c r="F236" s="934"/>
      <c r="G236" s="935"/>
      <c r="H236" s="933"/>
      <c r="I236" s="934"/>
      <c r="J236" s="934"/>
      <c r="K236" s="934"/>
      <c r="L236" s="935"/>
    </row>
    <row r="237" spans="2:12" x14ac:dyDescent="0.25">
      <c r="B237" s="933"/>
      <c r="C237" s="934"/>
      <c r="D237" s="934"/>
      <c r="E237" s="934"/>
      <c r="F237" s="934"/>
      <c r="G237" s="935"/>
      <c r="H237" s="933"/>
      <c r="I237" s="934"/>
      <c r="J237" s="934"/>
      <c r="K237" s="934"/>
      <c r="L237" s="935"/>
    </row>
    <row r="238" spans="2:12" x14ac:dyDescent="0.25">
      <c r="B238" s="933"/>
      <c r="C238" s="934"/>
      <c r="D238" s="934"/>
      <c r="E238" s="934"/>
      <c r="F238" s="934"/>
      <c r="G238" s="935"/>
      <c r="H238" s="933"/>
      <c r="I238" s="934"/>
      <c r="J238" s="934"/>
      <c r="K238" s="934"/>
      <c r="L238" s="935"/>
    </row>
    <row r="239" spans="2:12" x14ac:dyDescent="0.25">
      <c r="B239" s="933"/>
      <c r="C239" s="934"/>
      <c r="D239" s="934"/>
      <c r="E239" s="934"/>
      <c r="F239" s="934"/>
      <c r="G239" s="935"/>
      <c r="H239" s="933"/>
      <c r="I239" s="934"/>
      <c r="J239" s="934"/>
      <c r="K239" s="934"/>
      <c r="L239" s="935"/>
    </row>
    <row r="240" spans="2:12" x14ac:dyDescent="0.25">
      <c r="B240" s="933"/>
      <c r="C240" s="934"/>
      <c r="D240" s="934"/>
      <c r="E240" s="934"/>
      <c r="F240" s="934"/>
      <c r="G240" s="935"/>
      <c r="H240" s="933"/>
      <c r="I240" s="934"/>
      <c r="J240" s="934"/>
      <c r="K240" s="934"/>
      <c r="L240" s="935"/>
    </row>
    <row r="241" spans="2:12" x14ac:dyDescent="0.25">
      <c r="B241" s="933"/>
      <c r="C241" s="934"/>
      <c r="D241" s="934"/>
      <c r="E241" s="934"/>
      <c r="F241" s="934"/>
      <c r="G241" s="935"/>
      <c r="H241" s="933"/>
      <c r="I241" s="934"/>
      <c r="J241" s="934"/>
      <c r="K241" s="934"/>
      <c r="L241" s="935"/>
    </row>
    <row r="242" spans="2:12" x14ac:dyDescent="0.25">
      <c r="B242" s="933"/>
      <c r="C242" s="934"/>
      <c r="D242" s="934"/>
      <c r="E242" s="934"/>
      <c r="F242" s="934"/>
      <c r="G242" s="935"/>
      <c r="H242" s="933"/>
      <c r="I242" s="934"/>
      <c r="J242" s="934"/>
      <c r="K242" s="934"/>
      <c r="L242" s="935"/>
    </row>
    <row r="243" spans="2:12" x14ac:dyDescent="0.25">
      <c r="B243" s="933"/>
      <c r="C243" s="934"/>
      <c r="D243" s="934"/>
      <c r="E243" s="934"/>
      <c r="F243" s="934"/>
      <c r="G243" s="935"/>
      <c r="H243" s="933"/>
      <c r="I243" s="934"/>
      <c r="J243" s="934"/>
      <c r="K243" s="934"/>
      <c r="L243" s="935"/>
    </row>
    <row r="244" spans="2:12" x14ac:dyDescent="0.25">
      <c r="B244" s="933"/>
      <c r="C244" s="934"/>
      <c r="D244" s="934"/>
      <c r="E244" s="934"/>
      <c r="F244" s="934"/>
      <c r="G244" s="935"/>
      <c r="H244" s="933"/>
      <c r="I244" s="934"/>
      <c r="J244" s="934"/>
      <c r="K244" s="934"/>
      <c r="L244" s="935"/>
    </row>
    <row r="245" spans="2:12" x14ac:dyDescent="0.25">
      <c r="B245" s="933"/>
      <c r="C245" s="934"/>
      <c r="D245" s="934"/>
      <c r="E245" s="934"/>
      <c r="F245" s="934"/>
      <c r="G245" s="935"/>
      <c r="H245" s="933"/>
      <c r="I245" s="934"/>
      <c r="J245" s="934"/>
      <c r="K245" s="934"/>
      <c r="L245" s="935"/>
    </row>
    <row r="246" spans="2:12" x14ac:dyDescent="0.25">
      <c r="B246" s="933"/>
      <c r="C246" s="934"/>
      <c r="D246" s="934"/>
      <c r="E246" s="934"/>
      <c r="F246" s="934"/>
      <c r="G246" s="935"/>
      <c r="H246" s="933"/>
      <c r="I246" s="934"/>
      <c r="J246" s="934"/>
      <c r="K246" s="934"/>
      <c r="L246" s="935"/>
    </row>
    <row r="247" spans="2:12" x14ac:dyDescent="0.25">
      <c r="B247" s="933"/>
      <c r="C247" s="934"/>
      <c r="D247" s="934"/>
      <c r="E247" s="934"/>
      <c r="F247" s="934"/>
      <c r="G247" s="935"/>
      <c r="H247" s="933"/>
      <c r="I247" s="934"/>
      <c r="J247" s="934"/>
      <c r="K247" s="934"/>
      <c r="L247" s="935"/>
    </row>
    <row r="248" spans="2:12" x14ac:dyDescent="0.25">
      <c r="B248" s="1067">
        <v>29</v>
      </c>
      <c r="C248" s="1068"/>
      <c r="D248" s="1068"/>
      <c r="E248" s="1068"/>
      <c r="F248" s="1068"/>
      <c r="G248" s="1069"/>
      <c r="H248" s="1073">
        <v>30</v>
      </c>
      <c r="I248" s="1074"/>
      <c r="J248" s="1074"/>
      <c r="K248" s="1074"/>
      <c r="L248" s="1075"/>
    </row>
    <row r="249" spans="2:12" ht="18" customHeight="1" thickBot="1" x14ac:dyDescent="0.3">
      <c r="B249" s="1070"/>
      <c r="C249" s="1071"/>
      <c r="D249" s="1071"/>
      <c r="E249" s="1071"/>
      <c r="F249" s="1071"/>
      <c r="G249" s="1072"/>
      <c r="H249" s="1076"/>
      <c r="I249" s="1077"/>
      <c r="J249" s="1077"/>
      <c r="K249" s="1077"/>
      <c r="L249" s="1078"/>
    </row>
    <row r="250" spans="2:12" ht="15.75" customHeight="1" x14ac:dyDescent="0.25">
      <c r="B250" s="933" t="s">
        <v>553</v>
      </c>
      <c r="C250" s="934"/>
      <c r="D250" s="934"/>
      <c r="E250" s="934"/>
      <c r="F250" s="934"/>
      <c r="G250" s="935"/>
      <c r="H250" s="933" t="s">
        <v>554</v>
      </c>
      <c r="I250" s="934"/>
      <c r="J250" s="934"/>
      <c r="K250" s="934"/>
      <c r="L250" s="935"/>
    </row>
    <row r="251" spans="2:12" x14ac:dyDescent="0.25">
      <c r="B251" s="933"/>
      <c r="C251" s="934"/>
      <c r="D251" s="934"/>
      <c r="E251" s="934"/>
      <c r="F251" s="934"/>
      <c r="G251" s="935"/>
      <c r="H251" s="933"/>
      <c r="I251" s="934"/>
      <c r="J251" s="934"/>
      <c r="K251" s="934"/>
      <c r="L251" s="935"/>
    </row>
    <row r="252" spans="2:12" x14ac:dyDescent="0.25">
      <c r="B252" s="933"/>
      <c r="C252" s="934"/>
      <c r="D252" s="934"/>
      <c r="E252" s="934"/>
      <c r="F252" s="934"/>
      <c r="G252" s="935"/>
      <c r="H252" s="933"/>
      <c r="I252" s="934"/>
      <c r="J252" s="934"/>
      <c r="K252" s="934"/>
      <c r="L252" s="935"/>
    </row>
    <row r="253" spans="2:12" x14ac:dyDescent="0.25">
      <c r="B253" s="933"/>
      <c r="C253" s="934"/>
      <c r="D253" s="934"/>
      <c r="E253" s="934"/>
      <c r="F253" s="934"/>
      <c r="G253" s="935"/>
      <c r="H253" s="933"/>
      <c r="I253" s="934"/>
      <c r="J253" s="934"/>
      <c r="K253" s="934"/>
      <c r="L253" s="935"/>
    </row>
    <row r="254" spans="2:12" x14ac:dyDescent="0.25">
      <c r="B254" s="933"/>
      <c r="C254" s="934"/>
      <c r="D254" s="934"/>
      <c r="E254" s="934"/>
      <c r="F254" s="934"/>
      <c r="G254" s="935"/>
      <c r="H254" s="933"/>
      <c r="I254" s="934"/>
      <c r="J254" s="934"/>
      <c r="K254" s="934"/>
      <c r="L254" s="935"/>
    </row>
    <row r="255" spans="2:12" x14ac:dyDescent="0.25">
      <c r="B255" s="933"/>
      <c r="C255" s="934"/>
      <c r="D255" s="934"/>
      <c r="E255" s="934"/>
      <c r="F255" s="934"/>
      <c r="G255" s="935"/>
      <c r="H255" s="933"/>
      <c r="I255" s="934"/>
      <c r="J255" s="934"/>
      <c r="K255" s="934"/>
      <c r="L255" s="935"/>
    </row>
    <row r="256" spans="2:12" x14ac:dyDescent="0.25">
      <c r="B256" s="933"/>
      <c r="C256" s="934"/>
      <c r="D256" s="934"/>
      <c r="E256" s="934"/>
      <c r="F256" s="934"/>
      <c r="G256" s="935"/>
      <c r="H256" s="933"/>
      <c r="I256" s="934"/>
      <c r="J256" s="934"/>
      <c r="K256" s="934"/>
      <c r="L256" s="935"/>
    </row>
    <row r="257" spans="2:12" x14ac:dyDescent="0.25">
      <c r="B257" s="933"/>
      <c r="C257" s="934"/>
      <c r="D257" s="934"/>
      <c r="E257" s="934"/>
      <c r="F257" s="934"/>
      <c r="G257" s="935"/>
      <c r="H257" s="933"/>
      <c r="I257" s="934"/>
      <c r="J257" s="934"/>
      <c r="K257" s="934"/>
      <c r="L257" s="935"/>
    </row>
    <row r="258" spans="2:12" x14ac:dyDescent="0.25">
      <c r="B258" s="933"/>
      <c r="C258" s="934"/>
      <c r="D258" s="934"/>
      <c r="E258" s="934"/>
      <c r="F258" s="934"/>
      <c r="G258" s="935"/>
      <c r="H258" s="933"/>
      <c r="I258" s="934"/>
      <c r="J258" s="934"/>
      <c r="K258" s="934"/>
      <c r="L258" s="935"/>
    </row>
    <row r="259" spans="2:12" x14ac:dyDescent="0.25">
      <c r="B259" s="933"/>
      <c r="C259" s="934"/>
      <c r="D259" s="934"/>
      <c r="E259" s="934"/>
      <c r="F259" s="934"/>
      <c r="G259" s="935"/>
      <c r="H259" s="933"/>
      <c r="I259" s="934"/>
      <c r="J259" s="934"/>
      <c r="K259" s="934"/>
      <c r="L259" s="935"/>
    </row>
    <row r="260" spans="2:12" x14ac:dyDescent="0.25">
      <c r="B260" s="933"/>
      <c r="C260" s="934"/>
      <c r="D260" s="934"/>
      <c r="E260" s="934"/>
      <c r="F260" s="934"/>
      <c r="G260" s="935"/>
      <c r="H260" s="933"/>
      <c r="I260" s="934"/>
      <c r="J260" s="934"/>
      <c r="K260" s="934"/>
      <c r="L260" s="935"/>
    </row>
    <row r="261" spans="2:12" x14ac:dyDescent="0.25">
      <c r="B261" s="933"/>
      <c r="C261" s="934"/>
      <c r="D261" s="934"/>
      <c r="E261" s="934"/>
      <c r="F261" s="934"/>
      <c r="G261" s="935"/>
      <c r="H261" s="933"/>
      <c r="I261" s="934"/>
      <c r="J261" s="934"/>
      <c r="K261" s="934"/>
      <c r="L261" s="935"/>
    </row>
    <row r="262" spans="2:12" x14ac:dyDescent="0.25">
      <c r="B262" s="933"/>
      <c r="C262" s="934"/>
      <c r="D262" s="934"/>
      <c r="E262" s="934"/>
      <c r="F262" s="934"/>
      <c r="G262" s="935"/>
      <c r="H262" s="933"/>
      <c r="I262" s="934"/>
      <c r="J262" s="934"/>
      <c r="K262" s="934"/>
      <c r="L262" s="935"/>
    </row>
    <row r="263" spans="2:12" x14ac:dyDescent="0.25">
      <c r="B263" s="933"/>
      <c r="C263" s="934"/>
      <c r="D263" s="934"/>
      <c r="E263" s="934"/>
      <c r="F263" s="934"/>
      <c r="G263" s="935"/>
      <c r="H263" s="933"/>
      <c r="I263" s="934"/>
      <c r="J263" s="934"/>
      <c r="K263" s="934"/>
      <c r="L263" s="935"/>
    </row>
    <row r="264" spans="2:12" x14ac:dyDescent="0.25">
      <c r="B264" s="1067">
        <v>31</v>
      </c>
      <c r="C264" s="1068"/>
      <c r="D264" s="1068"/>
      <c r="E264" s="1068"/>
      <c r="F264" s="1068"/>
      <c r="G264" s="1069"/>
      <c r="H264" s="1073">
        <v>32</v>
      </c>
      <c r="I264" s="1074"/>
      <c r="J264" s="1074"/>
      <c r="K264" s="1074"/>
      <c r="L264" s="1075"/>
    </row>
    <row r="265" spans="2:12" ht="18" customHeight="1" thickBot="1" x14ac:dyDescent="0.3">
      <c r="B265" s="1070"/>
      <c r="C265" s="1071"/>
      <c r="D265" s="1071"/>
      <c r="E265" s="1071"/>
      <c r="F265" s="1071"/>
      <c r="G265" s="1072"/>
      <c r="H265" s="1076"/>
      <c r="I265" s="1077"/>
      <c r="J265" s="1077"/>
      <c r="K265" s="1077"/>
      <c r="L265" s="1078"/>
    </row>
    <row r="266" spans="2:12" ht="15.75" customHeight="1" x14ac:dyDescent="0.25">
      <c r="B266" s="933" t="s">
        <v>553</v>
      </c>
      <c r="C266" s="934"/>
      <c r="D266" s="934"/>
      <c r="E266" s="934"/>
      <c r="F266" s="934"/>
      <c r="G266" s="935"/>
      <c r="H266" s="933" t="s">
        <v>554</v>
      </c>
      <c r="I266" s="934"/>
      <c r="J266" s="934"/>
      <c r="K266" s="934"/>
      <c r="L266" s="935"/>
    </row>
    <row r="267" spans="2:12" x14ac:dyDescent="0.25">
      <c r="B267" s="933"/>
      <c r="C267" s="934"/>
      <c r="D267" s="934"/>
      <c r="E267" s="934"/>
      <c r="F267" s="934"/>
      <c r="G267" s="935"/>
      <c r="H267" s="933"/>
      <c r="I267" s="934"/>
      <c r="J267" s="934"/>
      <c r="K267" s="934"/>
      <c r="L267" s="935"/>
    </row>
    <row r="268" spans="2:12" x14ac:dyDescent="0.25">
      <c r="B268" s="933"/>
      <c r="C268" s="934"/>
      <c r="D268" s="934"/>
      <c r="E268" s="934"/>
      <c r="F268" s="934"/>
      <c r="G268" s="935"/>
      <c r="H268" s="933"/>
      <c r="I268" s="934"/>
      <c r="J268" s="934"/>
      <c r="K268" s="934"/>
      <c r="L268" s="935"/>
    </row>
    <row r="269" spans="2:12" x14ac:dyDescent="0.25">
      <c r="B269" s="933"/>
      <c r="C269" s="934"/>
      <c r="D269" s="934"/>
      <c r="E269" s="934"/>
      <c r="F269" s="934"/>
      <c r="G269" s="935"/>
      <c r="H269" s="933"/>
      <c r="I269" s="934"/>
      <c r="J269" s="934"/>
      <c r="K269" s="934"/>
      <c r="L269" s="935"/>
    </row>
    <row r="270" spans="2:12" x14ac:dyDescent="0.25">
      <c r="B270" s="933"/>
      <c r="C270" s="934"/>
      <c r="D270" s="934"/>
      <c r="E270" s="934"/>
      <c r="F270" s="934"/>
      <c r="G270" s="935"/>
      <c r="H270" s="933"/>
      <c r="I270" s="934"/>
      <c r="J270" s="934"/>
      <c r="K270" s="934"/>
      <c r="L270" s="935"/>
    </row>
    <row r="271" spans="2:12" x14ac:dyDescent="0.25">
      <c r="B271" s="933"/>
      <c r="C271" s="934"/>
      <c r="D271" s="934"/>
      <c r="E271" s="934"/>
      <c r="F271" s="934"/>
      <c r="G271" s="935"/>
      <c r="H271" s="933"/>
      <c r="I271" s="934"/>
      <c r="J271" s="934"/>
      <c r="K271" s="934"/>
      <c r="L271" s="935"/>
    </row>
    <row r="272" spans="2:12" x14ac:dyDescent="0.25">
      <c r="B272" s="933"/>
      <c r="C272" s="934"/>
      <c r="D272" s="934"/>
      <c r="E272" s="934"/>
      <c r="F272" s="934"/>
      <c r="G272" s="935"/>
      <c r="H272" s="933"/>
      <c r="I272" s="934"/>
      <c r="J272" s="934"/>
      <c r="K272" s="934"/>
      <c r="L272" s="935"/>
    </row>
    <row r="273" spans="2:12" x14ac:dyDescent="0.25">
      <c r="B273" s="933"/>
      <c r="C273" s="934"/>
      <c r="D273" s="934"/>
      <c r="E273" s="934"/>
      <c r="F273" s="934"/>
      <c r="G273" s="935"/>
      <c r="H273" s="933"/>
      <c r="I273" s="934"/>
      <c r="J273" s="934"/>
      <c r="K273" s="934"/>
      <c r="L273" s="935"/>
    </row>
    <row r="274" spans="2:12" x14ac:dyDescent="0.25">
      <c r="B274" s="933"/>
      <c r="C274" s="934"/>
      <c r="D274" s="934"/>
      <c r="E274" s="934"/>
      <c r="F274" s="934"/>
      <c r="G274" s="935"/>
      <c r="H274" s="933"/>
      <c r="I274" s="934"/>
      <c r="J274" s="934"/>
      <c r="K274" s="934"/>
      <c r="L274" s="935"/>
    </row>
    <row r="275" spans="2:12" x14ac:dyDescent="0.25">
      <c r="B275" s="933"/>
      <c r="C275" s="934"/>
      <c r="D275" s="934"/>
      <c r="E275" s="934"/>
      <c r="F275" s="934"/>
      <c r="G275" s="935"/>
      <c r="H275" s="933"/>
      <c r="I275" s="934"/>
      <c r="J275" s="934"/>
      <c r="K275" s="934"/>
      <c r="L275" s="935"/>
    </row>
    <row r="276" spans="2:12" x14ac:dyDescent="0.25">
      <c r="B276" s="933"/>
      <c r="C276" s="934"/>
      <c r="D276" s="934"/>
      <c r="E276" s="934"/>
      <c r="F276" s="934"/>
      <c r="G276" s="935"/>
      <c r="H276" s="933"/>
      <c r="I276" s="934"/>
      <c r="J276" s="934"/>
      <c r="K276" s="934"/>
      <c r="L276" s="935"/>
    </row>
    <row r="277" spans="2:12" x14ac:dyDescent="0.25">
      <c r="B277" s="933"/>
      <c r="C277" s="934"/>
      <c r="D277" s="934"/>
      <c r="E277" s="934"/>
      <c r="F277" s="934"/>
      <c r="G277" s="935"/>
      <c r="H277" s="933"/>
      <c r="I277" s="934"/>
      <c r="J277" s="934"/>
      <c r="K277" s="934"/>
      <c r="L277" s="935"/>
    </row>
    <row r="278" spans="2:12" x14ac:dyDescent="0.25">
      <c r="B278" s="933"/>
      <c r="C278" s="934"/>
      <c r="D278" s="934"/>
      <c r="E278" s="934"/>
      <c r="F278" s="934"/>
      <c r="G278" s="935"/>
      <c r="H278" s="933"/>
      <c r="I278" s="934"/>
      <c r="J278" s="934"/>
      <c r="K278" s="934"/>
      <c r="L278" s="935"/>
    </row>
    <row r="279" spans="2:12" x14ac:dyDescent="0.25">
      <c r="B279" s="933"/>
      <c r="C279" s="934"/>
      <c r="D279" s="934"/>
      <c r="E279" s="934"/>
      <c r="F279" s="934"/>
      <c r="G279" s="935"/>
      <c r="H279" s="933"/>
      <c r="I279" s="934"/>
      <c r="J279" s="934"/>
      <c r="K279" s="934"/>
      <c r="L279" s="935"/>
    </row>
    <row r="280" spans="2:12" x14ac:dyDescent="0.25">
      <c r="B280" s="1067">
        <v>33</v>
      </c>
      <c r="C280" s="1068"/>
      <c r="D280" s="1068"/>
      <c r="E280" s="1068"/>
      <c r="F280" s="1068"/>
      <c r="G280" s="1069"/>
      <c r="H280" s="1073">
        <v>34</v>
      </c>
      <c r="I280" s="1074"/>
      <c r="J280" s="1074"/>
      <c r="K280" s="1074"/>
      <c r="L280" s="1075"/>
    </row>
    <row r="281" spans="2:12" ht="18" customHeight="1" thickBot="1" x14ac:dyDescent="0.3">
      <c r="B281" s="1070"/>
      <c r="C281" s="1071"/>
      <c r="D281" s="1071"/>
      <c r="E281" s="1071"/>
      <c r="F281" s="1071"/>
      <c r="G281" s="1072"/>
      <c r="H281" s="1076"/>
      <c r="I281" s="1077"/>
      <c r="J281" s="1077"/>
      <c r="K281" s="1077"/>
      <c r="L281" s="1078"/>
    </row>
    <row r="282" spans="2:12" ht="15.75" customHeight="1" x14ac:dyDescent="0.25">
      <c r="B282" s="933" t="s">
        <v>553</v>
      </c>
      <c r="C282" s="934"/>
      <c r="D282" s="934"/>
      <c r="E282" s="934"/>
      <c r="F282" s="934"/>
      <c r="G282" s="935"/>
      <c r="H282" s="933" t="s">
        <v>554</v>
      </c>
      <c r="I282" s="934"/>
      <c r="J282" s="934"/>
      <c r="K282" s="934"/>
      <c r="L282" s="935"/>
    </row>
    <row r="283" spans="2:12" x14ac:dyDescent="0.25">
      <c r="B283" s="933"/>
      <c r="C283" s="934"/>
      <c r="D283" s="934"/>
      <c r="E283" s="934"/>
      <c r="F283" s="934"/>
      <c r="G283" s="935"/>
      <c r="H283" s="933"/>
      <c r="I283" s="934"/>
      <c r="J283" s="934"/>
      <c r="K283" s="934"/>
      <c r="L283" s="935"/>
    </row>
    <row r="284" spans="2:12" x14ac:dyDescent="0.25">
      <c r="B284" s="933"/>
      <c r="C284" s="934"/>
      <c r="D284" s="934"/>
      <c r="E284" s="934"/>
      <c r="F284" s="934"/>
      <c r="G284" s="935"/>
      <c r="H284" s="933"/>
      <c r="I284" s="934"/>
      <c r="J284" s="934"/>
      <c r="K284" s="934"/>
      <c r="L284" s="935"/>
    </row>
    <row r="285" spans="2:12" x14ac:dyDescent="0.25">
      <c r="B285" s="933"/>
      <c r="C285" s="934"/>
      <c r="D285" s="934"/>
      <c r="E285" s="934"/>
      <c r="F285" s="934"/>
      <c r="G285" s="935"/>
      <c r="H285" s="933"/>
      <c r="I285" s="934"/>
      <c r="J285" s="934"/>
      <c r="K285" s="934"/>
      <c r="L285" s="935"/>
    </row>
    <row r="286" spans="2:12" x14ac:dyDescent="0.25">
      <c r="B286" s="933"/>
      <c r="C286" s="934"/>
      <c r="D286" s="934"/>
      <c r="E286" s="934"/>
      <c r="F286" s="934"/>
      <c r="G286" s="935"/>
      <c r="H286" s="933"/>
      <c r="I286" s="934"/>
      <c r="J286" s="934"/>
      <c r="K286" s="934"/>
      <c r="L286" s="935"/>
    </row>
    <row r="287" spans="2:12" x14ac:dyDescent="0.25">
      <c r="B287" s="933"/>
      <c r="C287" s="934"/>
      <c r="D287" s="934"/>
      <c r="E287" s="934"/>
      <c r="F287" s="934"/>
      <c r="G287" s="935"/>
      <c r="H287" s="933"/>
      <c r="I287" s="934"/>
      <c r="J287" s="934"/>
      <c r="K287" s="934"/>
      <c r="L287" s="935"/>
    </row>
    <row r="288" spans="2:12" x14ac:dyDescent="0.25">
      <c r="B288" s="933"/>
      <c r="C288" s="934"/>
      <c r="D288" s="934"/>
      <c r="E288" s="934"/>
      <c r="F288" s="934"/>
      <c r="G288" s="935"/>
      <c r="H288" s="933"/>
      <c r="I288" s="934"/>
      <c r="J288" s="934"/>
      <c r="K288" s="934"/>
      <c r="L288" s="935"/>
    </row>
    <row r="289" spans="2:12" x14ac:dyDescent="0.25">
      <c r="B289" s="933"/>
      <c r="C289" s="934"/>
      <c r="D289" s="934"/>
      <c r="E289" s="934"/>
      <c r="F289" s="934"/>
      <c r="G289" s="935"/>
      <c r="H289" s="933"/>
      <c r="I289" s="934"/>
      <c r="J289" s="934"/>
      <c r="K289" s="934"/>
      <c r="L289" s="935"/>
    </row>
    <row r="290" spans="2:12" x14ac:dyDescent="0.25">
      <c r="B290" s="933"/>
      <c r="C290" s="934"/>
      <c r="D290" s="934"/>
      <c r="E290" s="934"/>
      <c r="F290" s="934"/>
      <c r="G290" s="935"/>
      <c r="H290" s="933"/>
      <c r="I290" s="934"/>
      <c r="J290" s="934"/>
      <c r="K290" s="934"/>
      <c r="L290" s="935"/>
    </row>
    <row r="291" spans="2:12" x14ac:dyDescent="0.25">
      <c r="B291" s="933"/>
      <c r="C291" s="934"/>
      <c r="D291" s="934"/>
      <c r="E291" s="934"/>
      <c r="F291" s="934"/>
      <c r="G291" s="935"/>
      <c r="H291" s="933"/>
      <c r="I291" s="934"/>
      <c r="J291" s="934"/>
      <c r="K291" s="934"/>
      <c r="L291" s="935"/>
    </row>
    <row r="292" spans="2:12" x14ac:dyDescent="0.25">
      <c r="B292" s="933"/>
      <c r="C292" s="934"/>
      <c r="D292" s="934"/>
      <c r="E292" s="934"/>
      <c r="F292" s="934"/>
      <c r="G292" s="935"/>
      <c r="H292" s="933"/>
      <c r="I292" s="934"/>
      <c r="J292" s="934"/>
      <c r="K292" s="934"/>
      <c r="L292" s="935"/>
    </row>
    <row r="293" spans="2:12" x14ac:dyDescent="0.25">
      <c r="B293" s="933"/>
      <c r="C293" s="934"/>
      <c r="D293" s="934"/>
      <c r="E293" s="934"/>
      <c r="F293" s="934"/>
      <c r="G293" s="935"/>
      <c r="H293" s="933"/>
      <c r="I293" s="934"/>
      <c r="J293" s="934"/>
      <c r="K293" s="934"/>
      <c r="L293" s="935"/>
    </row>
    <row r="294" spans="2:12" x14ac:dyDescent="0.25">
      <c r="B294" s="933"/>
      <c r="C294" s="934"/>
      <c r="D294" s="934"/>
      <c r="E294" s="934"/>
      <c r="F294" s="934"/>
      <c r="G294" s="935"/>
      <c r="H294" s="933"/>
      <c r="I294" s="934"/>
      <c r="J294" s="934"/>
      <c r="K294" s="934"/>
      <c r="L294" s="935"/>
    </row>
    <row r="295" spans="2:12" x14ac:dyDescent="0.25">
      <c r="B295" s="933"/>
      <c r="C295" s="934"/>
      <c r="D295" s="934"/>
      <c r="E295" s="934"/>
      <c r="F295" s="934"/>
      <c r="G295" s="935"/>
      <c r="H295" s="933"/>
      <c r="I295" s="934"/>
      <c r="J295" s="934"/>
      <c r="K295" s="934"/>
      <c r="L295" s="935"/>
    </row>
    <row r="296" spans="2:12" x14ac:dyDescent="0.25">
      <c r="B296" s="1067">
        <v>35</v>
      </c>
      <c r="C296" s="1068"/>
      <c r="D296" s="1068"/>
      <c r="E296" s="1068"/>
      <c r="F296" s="1068"/>
      <c r="G296" s="1069"/>
      <c r="H296" s="1073">
        <v>36</v>
      </c>
      <c r="I296" s="1074"/>
      <c r="J296" s="1074"/>
      <c r="K296" s="1074"/>
      <c r="L296" s="1075"/>
    </row>
    <row r="297" spans="2:12" ht="18" customHeight="1" thickBot="1" x14ac:dyDescent="0.3">
      <c r="B297" s="1070"/>
      <c r="C297" s="1071"/>
      <c r="D297" s="1071"/>
      <c r="E297" s="1071"/>
      <c r="F297" s="1071"/>
      <c r="G297" s="1072"/>
      <c r="H297" s="1076"/>
      <c r="I297" s="1077"/>
      <c r="J297" s="1077"/>
      <c r="K297" s="1077"/>
      <c r="L297" s="1078"/>
    </row>
    <row r="298" spans="2:12" ht="15.75" customHeight="1" x14ac:dyDescent="0.25">
      <c r="B298" s="933" t="s">
        <v>553</v>
      </c>
      <c r="C298" s="934"/>
      <c r="D298" s="934"/>
      <c r="E298" s="934"/>
      <c r="F298" s="934"/>
      <c r="G298" s="935"/>
      <c r="H298" s="933" t="s">
        <v>554</v>
      </c>
      <c r="I298" s="934"/>
      <c r="J298" s="934"/>
      <c r="K298" s="934"/>
      <c r="L298" s="935"/>
    </row>
    <row r="299" spans="2:12" x14ac:dyDescent="0.25">
      <c r="B299" s="933"/>
      <c r="C299" s="934"/>
      <c r="D299" s="934"/>
      <c r="E299" s="934"/>
      <c r="F299" s="934"/>
      <c r="G299" s="935"/>
      <c r="H299" s="933"/>
      <c r="I299" s="934"/>
      <c r="J299" s="934"/>
      <c r="K299" s="934"/>
      <c r="L299" s="935"/>
    </row>
    <row r="300" spans="2:12" x14ac:dyDescent="0.25">
      <c r="B300" s="933"/>
      <c r="C300" s="934"/>
      <c r="D300" s="934"/>
      <c r="E300" s="934"/>
      <c r="F300" s="934"/>
      <c r="G300" s="935"/>
      <c r="H300" s="933"/>
      <c r="I300" s="934"/>
      <c r="J300" s="934"/>
      <c r="K300" s="934"/>
      <c r="L300" s="935"/>
    </row>
    <row r="301" spans="2:12" x14ac:dyDescent="0.25">
      <c r="B301" s="933"/>
      <c r="C301" s="934"/>
      <c r="D301" s="934"/>
      <c r="E301" s="934"/>
      <c r="F301" s="934"/>
      <c r="G301" s="935"/>
      <c r="H301" s="933"/>
      <c r="I301" s="934"/>
      <c r="J301" s="934"/>
      <c r="K301" s="934"/>
      <c r="L301" s="935"/>
    </row>
    <row r="302" spans="2:12" x14ac:dyDescent="0.25">
      <c r="B302" s="933"/>
      <c r="C302" s="934"/>
      <c r="D302" s="934"/>
      <c r="E302" s="934"/>
      <c r="F302" s="934"/>
      <c r="G302" s="935"/>
      <c r="H302" s="933"/>
      <c r="I302" s="934"/>
      <c r="J302" s="934"/>
      <c r="K302" s="934"/>
      <c r="L302" s="935"/>
    </row>
    <row r="303" spans="2:12" x14ac:dyDescent="0.25">
      <c r="B303" s="933"/>
      <c r="C303" s="934"/>
      <c r="D303" s="934"/>
      <c r="E303" s="934"/>
      <c r="F303" s="934"/>
      <c r="G303" s="935"/>
      <c r="H303" s="933"/>
      <c r="I303" s="934"/>
      <c r="J303" s="934"/>
      <c r="K303" s="934"/>
      <c r="L303" s="935"/>
    </row>
    <row r="304" spans="2:12" x14ac:dyDescent="0.25">
      <c r="B304" s="933"/>
      <c r="C304" s="934"/>
      <c r="D304" s="934"/>
      <c r="E304" s="934"/>
      <c r="F304" s="934"/>
      <c r="G304" s="935"/>
      <c r="H304" s="933"/>
      <c r="I304" s="934"/>
      <c r="J304" s="934"/>
      <c r="K304" s="934"/>
      <c r="L304" s="935"/>
    </row>
    <row r="305" spans="2:12" x14ac:dyDescent="0.25">
      <c r="B305" s="933"/>
      <c r="C305" s="934"/>
      <c r="D305" s="934"/>
      <c r="E305" s="934"/>
      <c r="F305" s="934"/>
      <c r="G305" s="935"/>
      <c r="H305" s="933"/>
      <c r="I305" s="934"/>
      <c r="J305" s="934"/>
      <c r="K305" s="934"/>
      <c r="L305" s="935"/>
    </row>
    <row r="306" spans="2:12" x14ac:dyDescent="0.25">
      <c r="B306" s="933"/>
      <c r="C306" s="934"/>
      <c r="D306" s="934"/>
      <c r="E306" s="934"/>
      <c r="F306" s="934"/>
      <c r="G306" s="935"/>
      <c r="H306" s="933"/>
      <c r="I306" s="934"/>
      <c r="J306" s="934"/>
      <c r="K306" s="934"/>
      <c r="L306" s="935"/>
    </row>
    <row r="307" spans="2:12" x14ac:dyDescent="0.25">
      <c r="B307" s="933"/>
      <c r="C307" s="934"/>
      <c r="D307" s="934"/>
      <c r="E307" s="934"/>
      <c r="F307" s="934"/>
      <c r="G307" s="935"/>
      <c r="H307" s="933"/>
      <c r="I307" s="934"/>
      <c r="J307" s="934"/>
      <c r="K307" s="934"/>
      <c r="L307" s="935"/>
    </row>
    <row r="308" spans="2:12" x14ac:dyDescent="0.25">
      <c r="B308" s="933"/>
      <c r="C308" s="934"/>
      <c r="D308" s="934"/>
      <c r="E308" s="934"/>
      <c r="F308" s="934"/>
      <c r="G308" s="935"/>
      <c r="H308" s="933"/>
      <c r="I308" s="934"/>
      <c r="J308" s="934"/>
      <c r="K308" s="934"/>
      <c r="L308" s="935"/>
    </row>
    <row r="309" spans="2:12" x14ac:dyDescent="0.25">
      <c r="B309" s="933"/>
      <c r="C309" s="934"/>
      <c r="D309" s="934"/>
      <c r="E309" s="934"/>
      <c r="F309" s="934"/>
      <c r="G309" s="935"/>
      <c r="H309" s="933"/>
      <c r="I309" s="934"/>
      <c r="J309" s="934"/>
      <c r="K309" s="934"/>
      <c r="L309" s="935"/>
    </row>
    <row r="310" spans="2:12" x14ac:dyDescent="0.25">
      <c r="B310" s="933"/>
      <c r="C310" s="934"/>
      <c r="D310" s="934"/>
      <c r="E310" s="934"/>
      <c r="F310" s="934"/>
      <c r="G310" s="935"/>
      <c r="H310" s="933"/>
      <c r="I310" s="934"/>
      <c r="J310" s="934"/>
      <c r="K310" s="934"/>
      <c r="L310" s="935"/>
    </row>
    <row r="311" spans="2:12" x14ac:dyDescent="0.25">
      <c r="B311" s="933"/>
      <c r="C311" s="934"/>
      <c r="D311" s="934"/>
      <c r="E311" s="934"/>
      <c r="F311" s="934"/>
      <c r="G311" s="935"/>
      <c r="H311" s="933"/>
      <c r="I311" s="934"/>
      <c r="J311" s="934"/>
      <c r="K311" s="934"/>
      <c r="L311" s="935"/>
    </row>
    <row r="312" spans="2:12" x14ac:dyDescent="0.25">
      <c r="B312" s="1067">
        <v>37</v>
      </c>
      <c r="C312" s="1068"/>
      <c r="D312" s="1068"/>
      <c r="E312" s="1068"/>
      <c r="F312" s="1068"/>
      <c r="G312" s="1069"/>
      <c r="H312" s="1073">
        <v>38</v>
      </c>
      <c r="I312" s="1074"/>
      <c r="J312" s="1074"/>
      <c r="K312" s="1074"/>
      <c r="L312" s="1075"/>
    </row>
    <row r="313" spans="2:12" ht="18" customHeight="1" thickBot="1" x14ac:dyDescent="0.3">
      <c r="B313" s="1070"/>
      <c r="C313" s="1071"/>
      <c r="D313" s="1071"/>
      <c r="E313" s="1071"/>
      <c r="F313" s="1071"/>
      <c r="G313" s="1072"/>
      <c r="H313" s="1076"/>
      <c r="I313" s="1077"/>
      <c r="J313" s="1077"/>
      <c r="K313" s="1077"/>
      <c r="L313" s="1078"/>
    </row>
    <row r="314" spans="2:12" ht="15.75" customHeight="1" x14ac:dyDescent="0.25">
      <c r="B314" s="933" t="s">
        <v>553</v>
      </c>
      <c r="C314" s="934"/>
      <c r="D314" s="934"/>
      <c r="E314" s="934"/>
      <c r="F314" s="934"/>
      <c r="G314" s="935"/>
      <c r="H314" s="933" t="s">
        <v>554</v>
      </c>
      <c r="I314" s="934"/>
      <c r="J314" s="934"/>
      <c r="K314" s="934"/>
      <c r="L314" s="935"/>
    </row>
    <row r="315" spans="2:12" x14ac:dyDescent="0.25">
      <c r="B315" s="933"/>
      <c r="C315" s="934"/>
      <c r="D315" s="934"/>
      <c r="E315" s="934"/>
      <c r="F315" s="934"/>
      <c r="G315" s="935"/>
      <c r="H315" s="933"/>
      <c r="I315" s="934"/>
      <c r="J315" s="934"/>
      <c r="K315" s="934"/>
      <c r="L315" s="935"/>
    </row>
    <row r="316" spans="2:12" x14ac:dyDescent="0.25">
      <c r="B316" s="933"/>
      <c r="C316" s="934"/>
      <c r="D316" s="934"/>
      <c r="E316" s="934"/>
      <c r="F316" s="934"/>
      <c r="G316" s="935"/>
      <c r="H316" s="933"/>
      <c r="I316" s="934"/>
      <c r="J316" s="934"/>
      <c r="K316" s="934"/>
      <c r="L316" s="935"/>
    </row>
    <row r="317" spans="2:12" x14ac:dyDescent="0.25">
      <c r="B317" s="933"/>
      <c r="C317" s="934"/>
      <c r="D317" s="934"/>
      <c r="E317" s="934"/>
      <c r="F317" s="934"/>
      <c r="G317" s="935"/>
      <c r="H317" s="933"/>
      <c r="I317" s="934"/>
      <c r="J317" s="934"/>
      <c r="K317" s="934"/>
      <c r="L317" s="935"/>
    </row>
    <row r="318" spans="2:12" x14ac:dyDescent="0.25">
      <c r="B318" s="933"/>
      <c r="C318" s="934"/>
      <c r="D318" s="934"/>
      <c r="E318" s="934"/>
      <c r="F318" s="934"/>
      <c r="G318" s="935"/>
      <c r="H318" s="933"/>
      <c r="I318" s="934"/>
      <c r="J318" s="934"/>
      <c r="K318" s="934"/>
      <c r="L318" s="935"/>
    </row>
    <row r="319" spans="2:12" x14ac:dyDescent="0.25">
      <c r="B319" s="933"/>
      <c r="C319" s="934"/>
      <c r="D319" s="934"/>
      <c r="E319" s="934"/>
      <c r="F319" s="934"/>
      <c r="G319" s="935"/>
      <c r="H319" s="933"/>
      <c r="I319" s="934"/>
      <c r="J319" s="934"/>
      <c r="K319" s="934"/>
      <c r="L319" s="935"/>
    </row>
    <row r="320" spans="2:12" x14ac:dyDescent="0.25">
      <c r="B320" s="933"/>
      <c r="C320" s="934"/>
      <c r="D320" s="934"/>
      <c r="E320" s="934"/>
      <c r="F320" s="934"/>
      <c r="G320" s="935"/>
      <c r="H320" s="933"/>
      <c r="I320" s="934"/>
      <c r="J320" s="934"/>
      <c r="K320" s="934"/>
      <c r="L320" s="935"/>
    </row>
    <row r="321" spans="2:12" x14ac:dyDescent="0.25">
      <c r="B321" s="933"/>
      <c r="C321" s="934"/>
      <c r="D321" s="934"/>
      <c r="E321" s="934"/>
      <c r="F321" s="934"/>
      <c r="G321" s="935"/>
      <c r="H321" s="933"/>
      <c r="I321" s="934"/>
      <c r="J321" s="934"/>
      <c r="K321" s="934"/>
      <c r="L321" s="935"/>
    </row>
    <row r="322" spans="2:12" x14ac:dyDescent="0.25">
      <c r="B322" s="933"/>
      <c r="C322" s="934"/>
      <c r="D322" s="934"/>
      <c r="E322" s="934"/>
      <c r="F322" s="934"/>
      <c r="G322" s="935"/>
      <c r="H322" s="933"/>
      <c r="I322" s="934"/>
      <c r="J322" s="934"/>
      <c r="K322" s="934"/>
      <c r="L322" s="935"/>
    </row>
    <row r="323" spans="2:12" x14ac:dyDescent="0.25">
      <c r="B323" s="933"/>
      <c r="C323" s="934"/>
      <c r="D323" s="934"/>
      <c r="E323" s="934"/>
      <c r="F323" s="934"/>
      <c r="G323" s="935"/>
      <c r="H323" s="933"/>
      <c r="I323" s="934"/>
      <c r="J323" s="934"/>
      <c r="K323" s="934"/>
      <c r="L323" s="935"/>
    </row>
    <row r="324" spans="2:12" x14ac:dyDescent="0.25">
      <c r="B324" s="933"/>
      <c r="C324" s="934"/>
      <c r="D324" s="934"/>
      <c r="E324" s="934"/>
      <c r="F324" s="934"/>
      <c r="G324" s="935"/>
      <c r="H324" s="933"/>
      <c r="I324" s="934"/>
      <c r="J324" s="934"/>
      <c r="K324" s="934"/>
      <c r="L324" s="935"/>
    </row>
    <row r="325" spans="2:12" x14ac:dyDescent="0.25">
      <c r="B325" s="933"/>
      <c r="C325" s="934"/>
      <c r="D325" s="934"/>
      <c r="E325" s="934"/>
      <c r="F325" s="934"/>
      <c r="G325" s="935"/>
      <c r="H325" s="933"/>
      <c r="I325" s="934"/>
      <c r="J325" s="934"/>
      <c r="K325" s="934"/>
      <c r="L325" s="935"/>
    </row>
    <row r="326" spans="2:12" x14ac:dyDescent="0.25">
      <c r="B326" s="933"/>
      <c r="C326" s="934"/>
      <c r="D326" s="934"/>
      <c r="E326" s="934"/>
      <c r="F326" s="934"/>
      <c r="G326" s="935"/>
      <c r="H326" s="933"/>
      <c r="I326" s="934"/>
      <c r="J326" s="934"/>
      <c r="K326" s="934"/>
      <c r="L326" s="935"/>
    </row>
    <row r="327" spans="2:12" x14ac:dyDescent="0.25">
      <c r="B327" s="933"/>
      <c r="C327" s="934"/>
      <c r="D327" s="934"/>
      <c r="E327" s="934"/>
      <c r="F327" s="934"/>
      <c r="G327" s="935"/>
      <c r="H327" s="933"/>
      <c r="I327" s="934"/>
      <c r="J327" s="934"/>
      <c r="K327" s="934"/>
      <c r="L327" s="935"/>
    </row>
    <row r="328" spans="2:12" x14ac:dyDescent="0.25">
      <c r="B328" s="1067">
        <v>39</v>
      </c>
      <c r="C328" s="1068"/>
      <c r="D328" s="1068"/>
      <c r="E328" s="1068"/>
      <c r="F328" s="1068"/>
      <c r="G328" s="1069"/>
      <c r="H328" s="1073">
        <v>40</v>
      </c>
      <c r="I328" s="1074"/>
      <c r="J328" s="1074"/>
      <c r="K328" s="1074"/>
      <c r="L328" s="1075"/>
    </row>
    <row r="329" spans="2:12" ht="18" customHeight="1" thickBot="1" x14ac:dyDescent="0.3">
      <c r="B329" s="1070"/>
      <c r="C329" s="1071"/>
      <c r="D329" s="1071"/>
      <c r="E329" s="1071"/>
      <c r="F329" s="1071"/>
      <c r="G329" s="1072"/>
      <c r="H329" s="1076"/>
      <c r="I329" s="1077"/>
      <c r="J329" s="1077"/>
      <c r="K329" s="1077"/>
      <c r="L329" s="1078"/>
    </row>
    <row r="330" spans="2:12" ht="15.75" customHeight="1" x14ac:dyDescent="0.25">
      <c r="B330" s="933" t="s">
        <v>553</v>
      </c>
      <c r="C330" s="934"/>
      <c r="D330" s="934"/>
      <c r="E330" s="934"/>
      <c r="F330" s="934"/>
      <c r="G330" s="935"/>
      <c r="H330" s="933" t="s">
        <v>554</v>
      </c>
      <c r="I330" s="934"/>
      <c r="J330" s="934"/>
      <c r="K330" s="934"/>
      <c r="L330" s="935"/>
    </row>
    <row r="331" spans="2:12" x14ac:dyDescent="0.25">
      <c r="B331" s="933"/>
      <c r="C331" s="934"/>
      <c r="D331" s="934"/>
      <c r="E331" s="934"/>
      <c r="F331" s="934"/>
      <c r="G331" s="935"/>
      <c r="H331" s="933"/>
      <c r="I331" s="934"/>
      <c r="J331" s="934"/>
      <c r="K331" s="934"/>
      <c r="L331" s="935"/>
    </row>
    <row r="332" spans="2:12" x14ac:dyDescent="0.25">
      <c r="B332" s="933"/>
      <c r="C332" s="934"/>
      <c r="D332" s="934"/>
      <c r="E332" s="934"/>
      <c r="F332" s="934"/>
      <c r="G332" s="935"/>
      <c r="H332" s="933"/>
      <c r="I332" s="934"/>
      <c r="J332" s="934"/>
      <c r="K332" s="934"/>
      <c r="L332" s="935"/>
    </row>
    <row r="333" spans="2:12" x14ac:dyDescent="0.25">
      <c r="B333" s="933"/>
      <c r="C333" s="934"/>
      <c r="D333" s="934"/>
      <c r="E333" s="934"/>
      <c r="F333" s="934"/>
      <c r="G333" s="935"/>
      <c r="H333" s="933"/>
      <c r="I333" s="934"/>
      <c r="J333" s="934"/>
      <c r="K333" s="934"/>
      <c r="L333" s="935"/>
    </row>
    <row r="334" spans="2:12" x14ac:dyDescent="0.25">
      <c r="B334" s="933"/>
      <c r="C334" s="934"/>
      <c r="D334" s="934"/>
      <c r="E334" s="934"/>
      <c r="F334" s="934"/>
      <c r="G334" s="935"/>
      <c r="H334" s="933"/>
      <c r="I334" s="934"/>
      <c r="J334" s="934"/>
      <c r="K334" s="934"/>
      <c r="L334" s="935"/>
    </row>
    <row r="335" spans="2:12" x14ac:dyDescent="0.25">
      <c r="B335" s="933"/>
      <c r="C335" s="934"/>
      <c r="D335" s="934"/>
      <c r="E335" s="934"/>
      <c r="F335" s="934"/>
      <c r="G335" s="935"/>
      <c r="H335" s="933"/>
      <c r="I335" s="934"/>
      <c r="J335" s="934"/>
      <c r="K335" s="934"/>
      <c r="L335" s="935"/>
    </row>
    <row r="336" spans="2:12" x14ac:dyDescent="0.25">
      <c r="B336" s="933"/>
      <c r="C336" s="934"/>
      <c r="D336" s="934"/>
      <c r="E336" s="934"/>
      <c r="F336" s="934"/>
      <c r="G336" s="935"/>
      <c r="H336" s="933"/>
      <c r="I336" s="934"/>
      <c r="J336" s="934"/>
      <c r="K336" s="934"/>
      <c r="L336" s="935"/>
    </row>
    <row r="337" spans="2:12" x14ac:dyDescent="0.25">
      <c r="B337" s="933"/>
      <c r="C337" s="934"/>
      <c r="D337" s="934"/>
      <c r="E337" s="934"/>
      <c r="F337" s="934"/>
      <c r="G337" s="935"/>
      <c r="H337" s="933"/>
      <c r="I337" s="934"/>
      <c r="J337" s="934"/>
      <c r="K337" s="934"/>
      <c r="L337" s="935"/>
    </row>
    <row r="338" spans="2:12" x14ac:dyDescent="0.25">
      <c r="B338" s="933"/>
      <c r="C338" s="934"/>
      <c r="D338" s="934"/>
      <c r="E338" s="934"/>
      <c r="F338" s="934"/>
      <c r="G338" s="935"/>
      <c r="H338" s="933"/>
      <c r="I338" s="934"/>
      <c r="J338" s="934"/>
      <c r="K338" s="934"/>
      <c r="L338" s="935"/>
    </row>
    <row r="339" spans="2:12" x14ac:dyDescent="0.25">
      <c r="B339" s="933"/>
      <c r="C339" s="934"/>
      <c r="D339" s="934"/>
      <c r="E339" s="934"/>
      <c r="F339" s="934"/>
      <c r="G339" s="935"/>
      <c r="H339" s="933"/>
      <c r="I339" s="934"/>
      <c r="J339" s="934"/>
      <c r="K339" s="934"/>
      <c r="L339" s="935"/>
    </row>
    <row r="340" spans="2:12" x14ac:dyDescent="0.25">
      <c r="B340" s="933"/>
      <c r="C340" s="934"/>
      <c r="D340" s="934"/>
      <c r="E340" s="934"/>
      <c r="F340" s="934"/>
      <c r="G340" s="935"/>
      <c r="H340" s="933"/>
      <c r="I340" s="934"/>
      <c r="J340" s="934"/>
      <c r="K340" s="934"/>
      <c r="L340" s="935"/>
    </row>
    <row r="341" spans="2:12" x14ac:dyDescent="0.25">
      <c r="B341" s="933"/>
      <c r="C341" s="934"/>
      <c r="D341" s="934"/>
      <c r="E341" s="934"/>
      <c r="F341" s="934"/>
      <c r="G341" s="935"/>
      <c r="H341" s="933"/>
      <c r="I341" s="934"/>
      <c r="J341" s="934"/>
      <c r="K341" s="934"/>
      <c r="L341" s="935"/>
    </row>
    <row r="342" spans="2:12" x14ac:dyDescent="0.25">
      <c r="B342" s="933"/>
      <c r="C342" s="934"/>
      <c r="D342" s="934"/>
      <c r="E342" s="934"/>
      <c r="F342" s="934"/>
      <c r="G342" s="935"/>
      <c r="H342" s="933"/>
      <c r="I342" s="934"/>
      <c r="J342" s="934"/>
      <c r="K342" s="934"/>
      <c r="L342" s="935"/>
    </row>
    <row r="343" spans="2:12" x14ac:dyDescent="0.25">
      <c r="B343" s="933"/>
      <c r="C343" s="934"/>
      <c r="D343" s="934"/>
      <c r="E343" s="934"/>
      <c r="F343" s="934"/>
      <c r="G343" s="935"/>
      <c r="H343" s="933"/>
      <c r="I343" s="934"/>
      <c r="J343" s="934"/>
      <c r="K343" s="934"/>
      <c r="L343" s="935"/>
    </row>
    <row r="344" spans="2:12" x14ac:dyDescent="0.25">
      <c r="B344" s="1067">
        <v>41</v>
      </c>
      <c r="C344" s="1068"/>
      <c r="D344" s="1068"/>
      <c r="E344" s="1068"/>
      <c r="F344" s="1068"/>
      <c r="G344" s="1069"/>
      <c r="H344" s="1073">
        <v>42</v>
      </c>
      <c r="I344" s="1074"/>
      <c r="J344" s="1074"/>
      <c r="K344" s="1074"/>
      <c r="L344" s="1075"/>
    </row>
    <row r="345" spans="2:12" ht="18" customHeight="1" thickBot="1" x14ac:dyDescent="0.3">
      <c r="B345" s="1070"/>
      <c r="C345" s="1071"/>
      <c r="D345" s="1071"/>
      <c r="E345" s="1071"/>
      <c r="F345" s="1071"/>
      <c r="G345" s="1072"/>
      <c r="H345" s="1076"/>
      <c r="I345" s="1077"/>
      <c r="J345" s="1077"/>
      <c r="K345" s="1077"/>
      <c r="L345" s="1078"/>
    </row>
    <row r="346" spans="2:12" ht="15.75" customHeight="1" x14ac:dyDescent="0.25">
      <c r="B346" s="933" t="s">
        <v>553</v>
      </c>
      <c r="C346" s="934"/>
      <c r="D346" s="934"/>
      <c r="E346" s="934"/>
      <c r="F346" s="934"/>
      <c r="G346" s="935"/>
      <c r="H346" s="933" t="s">
        <v>554</v>
      </c>
      <c r="I346" s="934"/>
      <c r="J346" s="934"/>
      <c r="K346" s="934"/>
      <c r="L346" s="935"/>
    </row>
    <row r="347" spans="2:12" x14ac:dyDescent="0.25">
      <c r="B347" s="933"/>
      <c r="C347" s="934"/>
      <c r="D347" s="934"/>
      <c r="E347" s="934"/>
      <c r="F347" s="934"/>
      <c r="G347" s="935"/>
      <c r="H347" s="933"/>
      <c r="I347" s="934"/>
      <c r="J347" s="934"/>
      <c r="K347" s="934"/>
      <c r="L347" s="935"/>
    </row>
    <row r="348" spans="2:12" x14ac:dyDescent="0.25">
      <c r="B348" s="933"/>
      <c r="C348" s="934"/>
      <c r="D348" s="934"/>
      <c r="E348" s="934"/>
      <c r="F348" s="934"/>
      <c r="G348" s="935"/>
      <c r="H348" s="933"/>
      <c r="I348" s="934"/>
      <c r="J348" s="934"/>
      <c r="K348" s="934"/>
      <c r="L348" s="935"/>
    </row>
    <row r="349" spans="2:12" x14ac:dyDescent="0.25">
      <c r="B349" s="933"/>
      <c r="C349" s="934"/>
      <c r="D349" s="934"/>
      <c r="E349" s="934"/>
      <c r="F349" s="934"/>
      <c r="G349" s="935"/>
      <c r="H349" s="933"/>
      <c r="I349" s="934"/>
      <c r="J349" s="934"/>
      <c r="K349" s="934"/>
      <c r="L349" s="935"/>
    </row>
    <row r="350" spans="2:12" x14ac:dyDescent="0.25">
      <c r="B350" s="933"/>
      <c r="C350" s="934"/>
      <c r="D350" s="934"/>
      <c r="E350" s="934"/>
      <c r="F350" s="934"/>
      <c r="G350" s="935"/>
      <c r="H350" s="933"/>
      <c r="I350" s="934"/>
      <c r="J350" s="934"/>
      <c r="K350" s="934"/>
      <c r="L350" s="935"/>
    </row>
    <row r="351" spans="2:12" x14ac:dyDescent="0.25">
      <c r="B351" s="933"/>
      <c r="C351" s="934"/>
      <c r="D351" s="934"/>
      <c r="E351" s="934"/>
      <c r="F351" s="934"/>
      <c r="G351" s="935"/>
      <c r="H351" s="933"/>
      <c r="I351" s="934"/>
      <c r="J351" s="934"/>
      <c r="K351" s="934"/>
      <c r="L351" s="935"/>
    </row>
    <row r="352" spans="2:12" x14ac:dyDescent="0.25">
      <c r="B352" s="933"/>
      <c r="C352" s="934"/>
      <c r="D352" s="934"/>
      <c r="E352" s="934"/>
      <c r="F352" s="934"/>
      <c r="G352" s="935"/>
      <c r="H352" s="933"/>
      <c r="I352" s="934"/>
      <c r="J352" s="934"/>
      <c r="K352" s="934"/>
      <c r="L352" s="935"/>
    </row>
    <row r="353" spans="2:12" x14ac:dyDescent="0.25">
      <c r="B353" s="933"/>
      <c r="C353" s="934"/>
      <c r="D353" s="934"/>
      <c r="E353" s="934"/>
      <c r="F353" s="934"/>
      <c r="G353" s="935"/>
      <c r="H353" s="933"/>
      <c r="I353" s="934"/>
      <c r="J353" s="934"/>
      <c r="K353" s="934"/>
      <c r="L353" s="935"/>
    </row>
    <row r="354" spans="2:12" x14ac:dyDescent="0.25">
      <c r="B354" s="933"/>
      <c r="C354" s="934"/>
      <c r="D354" s="934"/>
      <c r="E354" s="934"/>
      <c r="F354" s="934"/>
      <c r="G354" s="935"/>
      <c r="H354" s="933"/>
      <c r="I354" s="934"/>
      <c r="J354" s="934"/>
      <c r="K354" s="934"/>
      <c r="L354" s="935"/>
    </row>
    <row r="355" spans="2:12" x14ac:dyDescent="0.25">
      <c r="B355" s="933"/>
      <c r="C355" s="934"/>
      <c r="D355" s="934"/>
      <c r="E355" s="934"/>
      <c r="F355" s="934"/>
      <c r="G355" s="935"/>
      <c r="H355" s="933"/>
      <c r="I355" s="934"/>
      <c r="J355" s="934"/>
      <c r="K355" s="934"/>
      <c r="L355" s="935"/>
    </row>
    <row r="356" spans="2:12" x14ac:dyDescent="0.25">
      <c r="B356" s="933"/>
      <c r="C356" s="934"/>
      <c r="D356" s="934"/>
      <c r="E356" s="934"/>
      <c r="F356" s="934"/>
      <c r="G356" s="935"/>
      <c r="H356" s="933"/>
      <c r="I356" s="934"/>
      <c r="J356" s="934"/>
      <c r="K356" s="934"/>
      <c r="L356" s="935"/>
    </row>
    <row r="357" spans="2:12" x14ac:dyDescent="0.25">
      <c r="B357" s="933"/>
      <c r="C357" s="934"/>
      <c r="D357" s="934"/>
      <c r="E357" s="934"/>
      <c r="F357" s="934"/>
      <c r="G357" s="935"/>
      <c r="H357" s="933"/>
      <c r="I357" s="934"/>
      <c r="J357" s="934"/>
      <c r="K357" s="934"/>
      <c r="L357" s="935"/>
    </row>
    <row r="358" spans="2:12" x14ac:dyDescent="0.25">
      <c r="B358" s="933"/>
      <c r="C358" s="934"/>
      <c r="D358" s="934"/>
      <c r="E358" s="934"/>
      <c r="F358" s="934"/>
      <c r="G358" s="935"/>
      <c r="H358" s="933"/>
      <c r="I358" s="934"/>
      <c r="J358" s="934"/>
      <c r="K358" s="934"/>
      <c r="L358" s="935"/>
    </row>
    <row r="359" spans="2:12" x14ac:dyDescent="0.25">
      <c r="B359" s="933"/>
      <c r="C359" s="934"/>
      <c r="D359" s="934"/>
      <c r="E359" s="934"/>
      <c r="F359" s="934"/>
      <c r="G359" s="935"/>
      <c r="H359" s="933"/>
      <c r="I359" s="934"/>
      <c r="J359" s="934"/>
      <c r="K359" s="934"/>
      <c r="L359" s="935"/>
    </row>
    <row r="360" spans="2:12" x14ac:dyDescent="0.25">
      <c r="B360" s="1067">
        <v>43</v>
      </c>
      <c r="C360" s="1068"/>
      <c r="D360" s="1068"/>
      <c r="E360" s="1068"/>
      <c r="F360" s="1068"/>
      <c r="G360" s="1069"/>
      <c r="H360" s="1073">
        <v>44</v>
      </c>
      <c r="I360" s="1074"/>
      <c r="J360" s="1074"/>
      <c r="K360" s="1074"/>
      <c r="L360" s="1075"/>
    </row>
    <row r="361" spans="2:12" ht="18" customHeight="1" thickBot="1" x14ac:dyDescent="0.3">
      <c r="B361" s="1070"/>
      <c r="C361" s="1071"/>
      <c r="D361" s="1071"/>
      <c r="E361" s="1071"/>
      <c r="F361" s="1071"/>
      <c r="G361" s="1072"/>
      <c r="H361" s="1076"/>
      <c r="I361" s="1077"/>
      <c r="J361" s="1077"/>
      <c r="K361" s="1077"/>
      <c r="L361" s="1078"/>
    </row>
    <row r="362" spans="2:12" ht="15.75" customHeight="1" x14ac:dyDescent="0.25">
      <c r="B362" s="933" t="s">
        <v>553</v>
      </c>
      <c r="C362" s="934"/>
      <c r="D362" s="934"/>
      <c r="E362" s="934"/>
      <c r="F362" s="934"/>
      <c r="G362" s="935"/>
      <c r="H362" s="933" t="s">
        <v>554</v>
      </c>
      <c r="I362" s="934"/>
      <c r="J362" s="934"/>
      <c r="K362" s="934"/>
      <c r="L362" s="935"/>
    </row>
    <row r="363" spans="2:12" x14ac:dyDescent="0.25">
      <c r="B363" s="933"/>
      <c r="C363" s="934"/>
      <c r="D363" s="934"/>
      <c r="E363" s="934"/>
      <c r="F363" s="934"/>
      <c r="G363" s="935"/>
      <c r="H363" s="933"/>
      <c r="I363" s="934"/>
      <c r="J363" s="934"/>
      <c r="K363" s="934"/>
      <c r="L363" s="935"/>
    </row>
    <row r="364" spans="2:12" x14ac:dyDescent="0.25">
      <c r="B364" s="933"/>
      <c r="C364" s="934"/>
      <c r="D364" s="934"/>
      <c r="E364" s="934"/>
      <c r="F364" s="934"/>
      <c r="G364" s="935"/>
      <c r="H364" s="933"/>
      <c r="I364" s="934"/>
      <c r="J364" s="934"/>
      <c r="K364" s="934"/>
      <c r="L364" s="935"/>
    </row>
    <row r="365" spans="2:12" x14ac:dyDescent="0.25">
      <c r="B365" s="933"/>
      <c r="C365" s="934"/>
      <c r="D365" s="934"/>
      <c r="E365" s="934"/>
      <c r="F365" s="934"/>
      <c r="G365" s="935"/>
      <c r="H365" s="933"/>
      <c r="I365" s="934"/>
      <c r="J365" s="934"/>
      <c r="K365" s="934"/>
      <c r="L365" s="935"/>
    </row>
    <row r="366" spans="2:12" x14ac:dyDescent="0.25">
      <c r="B366" s="933"/>
      <c r="C366" s="934"/>
      <c r="D366" s="934"/>
      <c r="E366" s="934"/>
      <c r="F366" s="934"/>
      <c r="G366" s="935"/>
      <c r="H366" s="933"/>
      <c r="I366" s="934"/>
      <c r="J366" s="934"/>
      <c r="K366" s="934"/>
      <c r="L366" s="935"/>
    </row>
    <row r="367" spans="2:12" x14ac:dyDescent="0.25">
      <c r="B367" s="933"/>
      <c r="C367" s="934"/>
      <c r="D367" s="934"/>
      <c r="E367" s="934"/>
      <c r="F367" s="934"/>
      <c r="G367" s="935"/>
      <c r="H367" s="933"/>
      <c r="I367" s="934"/>
      <c r="J367" s="934"/>
      <c r="K367" s="934"/>
      <c r="L367" s="935"/>
    </row>
    <row r="368" spans="2:12" x14ac:dyDescent="0.25">
      <c r="B368" s="933"/>
      <c r="C368" s="934"/>
      <c r="D368" s="934"/>
      <c r="E368" s="934"/>
      <c r="F368" s="934"/>
      <c r="G368" s="935"/>
      <c r="H368" s="933"/>
      <c r="I368" s="934"/>
      <c r="J368" s="934"/>
      <c r="K368" s="934"/>
      <c r="L368" s="935"/>
    </row>
    <row r="369" spans="2:12" x14ac:dyDescent="0.25">
      <c r="B369" s="933"/>
      <c r="C369" s="934"/>
      <c r="D369" s="934"/>
      <c r="E369" s="934"/>
      <c r="F369" s="934"/>
      <c r="G369" s="935"/>
      <c r="H369" s="933"/>
      <c r="I369" s="934"/>
      <c r="J369" s="934"/>
      <c r="K369" s="934"/>
      <c r="L369" s="935"/>
    </row>
    <row r="370" spans="2:12" x14ac:dyDescent="0.25">
      <c r="B370" s="933"/>
      <c r="C370" s="934"/>
      <c r="D370" s="934"/>
      <c r="E370" s="934"/>
      <c r="F370" s="934"/>
      <c r="G370" s="935"/>
      <c r="H370" s="933"/>
      <c r="I370" s="934"/>
      <c r="J370" s="934"/>
      <c r="K370" s="934"/>
      <c r="L370" s="935"/>
    </row>
    <row r="371" spans="2:12" x14ac:dyDescent="0.25">
      <c r="B371" s="933"/>
      <c r="C371" s="934"/>
      <c r="D371" s="934"/>
      <c r="E371" s="934"/>
      <c r="F371" s="934"/>
      <c r="G371" s="935"/>
      <c r="H371" s="933"/>
      <c r="I371" s="934"/>
      <c r="J371" s="934"/>
      <c r="K371" s="934"/>
      <c r="L371" s="935"/>
    </row>
    <row r="372" spans="2:12" x14ac:dyDescent="0.25">
      <c r="B372" s="933"/>
      <c r="C372" s="934"/>
      <c r="D372" s="934"/>
      <c r="E372" s="934"/>
      <c r="F372" s="934"/>
      <c r="G372" s="935"/>
      <c r="H372" s="933"/>
      <c r="I372" s="934"/>
      <c r="J372" s="934"/>
      <c r="K372" s="934"/>
      <c r="L372" s="935"/>
    </row>
    <row r="373" spans="2:12" x14ac:dyDescent="0.25">
      <c r="B373" s="933"/>
      <c r="C373" s="934"/>
      <c r="D373" s="934"/>
      <c r="E373" s="934"/>
      <c r="F373" s="934"/>
      <c r="G373" s="935"/>
      <c r="H373" s="933"/>
      <c r="I373" s="934"/>
      <c r="J373" s="934"/>
      <c r="K373" s="934"/>
      <c r="L373" s="935"/>
    </row>
    <row r="374" spans="2:12" x14ac:dyDescent="0.25">
      <c r="B374" s="933"/>
      <c r="C374" s="934"/>
      <c r="D374" s="934"/>
      <c r="E374" s="934"/>
      <c r="F374" s="934"/>
      <c r="G374" s="935"/>
      <c r="H374" s="933"/>
      <c r="I374" s="934"/>
      <c r="J374" s="934"/>
      <c r="K374" s="934"/>
      <c r="L374" s="935"/>
    </row>
    <row r="375" spans="2:12" x14ac:dyDescent="0.25">
      <c r="B375" s="933"/>
      <c r="C375" s="934"/>
      <c r="D375" s="934"/>
      <c r="E375" s="934"/>
      <c r="F375" s="934"/>
      <c r="G375" s="935"/>
      <c r="H375" s="933"/>
      <c r="I375" s="934"/>
      <c r="J375" s="934"/>
      <c r="K375" s="934"/>
      <c r="L375" s="935"/>
    </row>
    <row r="376" spans="2:12" x14ac:dyDescent="0.25">
      <c r="B376" s="1067">
        <v>45</v>
      </c>
      <c r="C376" s="1068"/>
      <c r="D376" s="1068"/>
      <c r="E376" s="1068"/>
      <c r="F376" s="1068"/>
      <c r="G376" s="1069"/>
      <c r="H376" s="1073">
        <v>46</v>
      </c>
      <c r="I376" s="1074"/>
      <c r="J376" s="1074"/>
      <c r="K376" s="1074"/>
      <c r="L376" s="1075"/>
    </row>
    <row r="377" spans="2:12" ht="18" customHeight="1" thickBot="1" x14ac:dyDescent="0.3">
      <c r="B377" s="1070"/>
      <c r="C377" s="1071"/>
      <c r="D377" s="1071"/>
      <c r="E377" s="1071"/>
      <c r="F377" s="1071"/>
      <c r="G377" s="1072"/>
      <c r="H377" s="1076"/>
      <c r="I377" s="1077"/>
      <c r="J377" s="1077"/>
      <c r="K377" s="1077"/>
      <c r="L377" s="1078"/>
    </row>
    <row r="378" spans="2:12" ht="15.75" customHeight="1" x14ac:dyDescent="0.25">
      <c r="B378" s="933" t="s">
        <v>553</v>
      </c>
      <c r="C378" s="934"/>
      <c r="D378" s="934"/>
      <c r="E378" s="934"/>
      <c r="F378" s="934"/>
      <c r="G378" s="935"/>
      <c r="H378" s="933" t="s">
        <v>554</v>
      </c>
      <c r="I378" s="934"/>
      <c r="J378" s="934"/>
      <c r="K378" s="934"/>
      <c r="L378" s="935"/>
    </row>
    <row r="379" spans="2:12" x14ac:dyDescent="0.25">
      <c r="B379" s="933"/>
      <c r="C379" s="934"/>
      <c r="D379" s="934"/>
      <c r="E379" s="934"/>
      <c r="F379" s="934"/>
      <c r="G379" s="935"/>
      <c r="H379" s="933"/>
      <c r="I379" s="934"/>
      <c r="J379" s="934"/>
      <c r="K379" s="934"/>
      <c r="L379" s="935"/>
    </row>
    <row r="380" spans="2:12" x14ac:dyDescent="0.25">
      <c r="B380" s="933"/>
      <c r="C380" s="934"/>
      <c r="D380" s="934"/>
      <c r="E380" s="934"/>
      <c r="F380" s="934"/>
      <c r="G380" s="935"/>
      <c r="H380" s="933"/>
      <c r="I380" s="934"/>
      <c r="J380" s="934"/>
      <c r="K380" s="934"/>
      <c r="L380" s="935"/>
    </row>
    <row r="381" spans="2:12" x14ac:dyDescent="0.25">
      <c r="B381" s="933"/>
      <c r="C381" s="934"/>
      <c r="D381" s="934"/>
      <c r="E381" s="934"/>
      <c r="F381" s="934"/>
      <c r="G381" s="935"/>
      <c r="H381" s="933"/>
      <c r="I381" s="934"/>
      <c r="J381" s="934"/>
      <c r="K381" s="934"/>
      <c r="L381" s="935"/>
    </row>
    <row r="382" spans="2:12" x14ac:dyDescent="0.25">
      <c r="B382" s="933"/>
      <c r="C382" s="934"/>
      <c r="D382" s="934"/>
      <c r="E382" s="934"/>
      <c r="F382" s="934"/>
      <c r="G382" s="935"/>
      <c r="H382" s="933"/>
      <c r="I382" s="934"/>
      <c r="J382" s="934"/>
      <c r="K382" s="934"/>
      <c r="L382" s="935"/>
    </row>
    <row r="383" spans="2:12" x14ac:dyDescent="0.25">
      <c r="B383" s="933"/>
      <c r="C383" s="934"/>
      <c r="D383" s="934"/>
      <c r="E383" s="934"/>
      <c r="F383" s="934"/>
      <c r="G383" s="935"/>
      <c r="H383" s="933"/>
      <c r="I383" s="934"/>
      <c r="J383" s="934"/>
      <c r="K383" s="934"/>
      <c r="L383" s="935"/>
    </row>
    <row r="384" spans="2:12" x14ac:dyDescent="0.25">
      <c r="B384" s="933"/>
      <c r="C384" s="934"/>
      <c r="D384" s="934"/>
      <c r="E384" s="934"/>
      <c r="F384" s="934"/>
      <c r="G384" s="935"/>
      <c r="H384" s="933"/>
      <c r="I384" s="934"/>
      <c r="J384" s="934"/>
      <c r="K384" s="934"/>
      <c r="L384" s="935"/>
    </row>
    <row r="385" spans="2:12" x14ac:dyDescent="0.25">
      <c r="B385" s="933"/>
      <c r="C385" s="934"/>
      <c r="D385" s="934"/>
      <c r="E385" s="934"/>
      <c r="F385" s="934"/>
      <c r="G385" s="935"/>
      <c r="H385" s="933"/>
      <c r="I385" s="934"/>
      <c r="J385" s="934"/>
      <c r="K385" s="934"/>
      <c r="L385" s="935"/>
    </row>
    <row r="386" spans="2:12" x14ac:dyDescent="0.25">
      <c r="B386" s="933"/>
      <c r="C386" s="934"/>
      <c r="D386" s="934"/>
      <c r="E386" s="934"/>
      <c r="F386" s="934"/>
      <c r="G386" s="935"/>
      <c r="H386" s="933"/>
      <c r="I386" s="934"/>
      <c r="J386" s="934"/>
      <c r="K386" s="934"/>
      <c r="L386" s="935"/>
    </row>
    <row r="387" spans="2:12" x14ac:dyDescent="0.25">
      <c r="B387" s="933"/>
      <c r="C387" s="934"/>
      <c r="D387" s="934"/>
      <c r="E387" s="934"/>
      <c r="F387" s="934"/>
      <c r="G387" s="935"/>
      <c r="H387" s="933"/>
      <c r="I387" s="934"/>
      <c r="J387" s="934"/>
      <c r="K387" s="934"/>
      <c r="L387" s="935"/>
    </row>
    <row r="388" spans="2:12" x14ac:dyDescent="0.25">
      <c r="B388" s="933"/>
      <c r="C388" s="934"/>
      <c r="D388" s="934"/>
      <c r="E388" s="934"/>
      <c r="F388" s="934"/>
      <c r="G388" s="935"/>
      <c r="H388" s="933"/>
      <c r="I388" s="934"/>
      <c r="J388" s="934"/>
      <c r="K388" s="934"/>
      <c r="L388" s="935"/>
    </row>
    <row r="389" spans="2:12" x14ac:dyDescent="0.25">
      <c r="B389" s="933"/>
      <c r="C389" s="934"/>
      <c r="D389" s="934"/>
      <c r="E389" s="934"/>
      <c r="F389" s="934"/>
      <c r="G389" s="935"/>
      <c r="H389" s="933"/>
      <c r="I389" s="934"/>
      <c r="J389" s="934"/>
      <c r="K389" s="934"/>
      <c r="L389" s="935"/>
    </row>
    <row r="390" spans="2:12" x14ac:dyDescent="0.25">
      <c r="B390" s="933"/>
      <c r="C390" s="934"/>
      <c r="D390" s="934"/>
      <c r="E390" s="934"/>
      <c r="F390" s="934"/>
      <c r="G390" s="935"/>
      <c r="H390" s="933"/>
      <c r="I390" s="934"/>
      <c r="J390" s="934"/>
      <c r="K390" s="934"/>
      <c r="L390" s="935"/>
    </row>
    <row r="391" spans="2:12" x14ac:dyDescent="0.25">
      <c r="B391" s="933"/>
      <c r="C391" s="934"/>
      <c r="D391" s="934"/>
      <c r="E391" s="934"/>
      <c r="F391" s="934"/>
      <c r="G391" s="935"/>
      <c r="H391" s="933"/>
      <c r="I391" s="934"/>
      <c r="J391" s="934"/>
      <c r="K391" s="934"/>
      <c r="L391" s="935"/>
    </row>
    <row r="392" spans="2:12" x14ac:dyDescent="0.25">
      <c r="B392" s="1067">
        <v>47</v>
      </c>
      <c r="C392" s="1068"/>
      <c r="D392" s="1068"/>
      <c r="E392" s="1068"/>
      <c r="F392" s="1068"/>
      <c r="G392" s="1069"/>
      <c r="H392" s="1073">
        <v>48</v>
      </c>
      <c r="I392" s="1074"/>
      <c r="J392" s="1074"/>
      <c r="K392" s="1074"/>
      <c r="L392" s="1075"/>
    </row>
    <row r="393" spans="2:12" ht="18" customHeight="1" thickBot="1" x14ac:dyDescent="0.3">
      <c r="B393" s="1070"/>
      <c r="C393" s="1071"/>
      <c r="D393" s="1071"/>
      <c r="E393" s="1071"/>
      <c r="F393" s="1071"/>
      <c r="G393" s="1072"/>
      <c r="H393" s="1076"/>
      <c r="I393" s="1077"/>
      <c r="J393" s="1077"/>
      <c r="K393" s="1077"/>
      <c r="L393" s="1078"/>
    </row>
    <row r="394" spans="2:12" ht="344.25" customHeight="1" thickBot="1" x14ac:dyDescent="0.3">
      <c r="B394" s="1079" t="s">
        <v>1094</v>
      </c>
      <c r="C394" s="1080"/>
      <c r="D394" s="1080"/>
      <c r="E394" s="1080"/>
      <c r="F394" s="1080"/>
      <c r="G394" s="1080"/>
      <c r="H394" s="1080"/>
      <c r="I394" s="1080"/>
      <c r="J394" s="1080"/>
      <c r="K394" s="1080"/>
      <c r="L394" s="1081"/>
    </row>
    <row r="395" spans="2:12" ht="15.75" customHeight="1" x14ac:dyDescent="0.25">
      <c r="B395" s="933" t="s">
        <v>553</v>
      </c>
      <c r="C395" s="934"/>
      <c r="D395" s="934"/>
      <c r="E395" s="934"/>
      <c r="F395" s="934"/>
      <c r="G395" s="935"/>
      <c r="H395" s="933" t="s">
        <v>554</v>
      </c>
      <c r="I395" s="934"/>
      <c r="J395" s="934"/>
      <c r="K395" s="934"/>
      <c r="L395" s="935"/>
    </row>
    <row r="396" spans="2:12" x14ac:dyDescent="0.25">
      <c r="B396" s="933"/>
      <c r="C396" s="934"/>
      <c r="D396" s="934"/>
      <c r="E396" s="934"/>
      <c r="F396" s="934"/>
      <c r="G396" s="935"/>
      <c r="H396" s="933"/>
      <c r="I396" s="934"/>
      <c r="J396" s="934"/>
      <c r="K396" s="934"/>
      <c r="L396" s="935"/>
    </row>
    <row r="397" spans="2:12" x14ac:dyDescent="0.25">
      <c r="B397" s="933"/>
      <c r="C397" s="934"/>
      <c r="D397" s="934"/>
      <c r="E397" s="934"/>
      <c r="F397" s="934"/>
      <c r="G397" s="935"/>
      <c r="H397" s="933"/>
      <c r="I397" s="934"/>
      <c r="J397" s="934"/>
      <c r="K397" s="934"/>
      <c r="L397" s="935"/>
    </row>
    <row r="398" spans="2:12" x14ac:dyDescent="0.25">
      <c r="B398" s="933"/>
      <c r="C398" s="934"/>
      <c r="D398" s="934"/>
      <c r="E398" s="934"/>
      <c r="F398" s="934"/>
      <c r="G398" s="935"/>
      <c r="H398" s="933"/>
      <c r="I398" s="934"/>
      <c r="J398" s="934"/>
      <c r="K398" s="934"/>
      <c r="L398" s="935"/>
    </row>
    <row r="399" spans="2:12" x14ac:dyDescent="0.25">
      <c r="B399" s="933"/>
      <c r="C399" s="934"/>
      <c r="D399" s="934"/>
      <c r="E399" s="934"/>
      <c r="F399" s="934"/>
      <c r="G399" s="935"/>
      <c r="H399" s="933"/>
      <c r="I399" s="934"/>
      <c r="J399" s="934"/>
      <c r="K399" s="934"/>
      <c r="L399" s="935"/>
    </row>
    <row r="400" spans="2:12" x14ac:dyDescent="0.25">
      <c r="B400" s="933"/>
      <c r="C400" s="934"/>
      <c r="D400" s="934"/>
      <c r="E400" s="934"/>
      <c r="F400" s="934"/>
      <c r="G400" s="935"/>
      <c r="H400" s="933"/>
      <c r="I400" s="934"/>
      <c r="J400" s="934"/>
      <c r="K400" s="934"/>
      <c r="L400" s="935"/>
    </row>
    <row r="401" spans="2:12" x14ac:dyDescent="0.25">
      <c r="B401" s="933"/>
      <c r="C401" s="934"/>
      <c r="D401" s="934"/>
      <c r="E401" s="934"/>
      <c r="F401" s="934"/>
      <c r="G401" s="935"/>
      <c r="H401" s="933"/>
      <c r="I401" s="934"/>
      <c r="J401" s="934"/>
      <c r="K401" s="934"/>
      <c r="L401" s="935"/>
    </row>
    <row r="402" spans="2:12" x14ac:dyDescent="0.25">
      <c r="B402" s="933"/>
      <c r="C402" s="934"/>
      <c r="D402" s="934"/>
      <c r="E402" s="934"/>
      <c r="F402" s="934"/>
      <c r="G402" s="935"/>
      <c r="H402" s="933"/>
      <c r="I402" s="934"/>
      <c r="J402" s="934"/>
      <c r="K402" s="934"/>
      <c r="L402" s="935"/>
    </row>
    <row r="403" spans="2:12" x14ac:dyDescent="0.25">
      <c r="B403" s="933"/>
      <c r="C403" s="934"/>
      <c r="D403" s="934"/>
      <c r="E403" s="934"/>
      <c r="F403" s="934"/>
      <c r="G403" s="935"/>
      <c r="H403" s="933"/>
      <c r="I403" s="934"/>
      <c r="J403" s="934"/>
      <c r="K403" s="934"/>
      <c r="L403" s="935"/>
    </row>
    <row r="404" spans="2:12" x14ac:dyDescent="0.25">
      <c r="B404" s="933"/>
      <c r="C404" s="934"/>
      <c r="D404" s="934"/>
      <c r="E404" s="934"/>
      <c r="F404" s="934"/>
      <c r="G404" s="935"/>
      <c r="H404" s="933"/>
      <c r="I404" s="934"/>
      <c r="J404" s="934"/>
      <c r="K404" s="934"/>
      <c r="L404" s="935"/>
    </row>
    <row r="405" spans="2:12" x14ac:dyDescent="0.25">
      <c r="B405" s="933"/>
      <c r="C405" s="934"/>
      <c r="D405" s="934"/>
      <c r="E405" s="934"/>
      <c r="F405" s="934"/>
      <c r="G405" s="935"/>
      <c r="H405" s="933"/>
      <c r="I405" s="934"/>
      <c r="J405" s="934"/>
      <c r="K405" s="934"/>
      <c r="L405" s="935"/>
    </row>
    <row r="406" spans="2:12" x14ac:dyDescent="0.25">
      <c r="B406" s="933"/>
      <c r="C406" s="934"/>
      <c r="D406" s="934"/>
      <c r="E406" s="934"/>
      <c r="F406" s="934"/>
      <c r="G406" s="935"/>
      <c r="H406" s="933"/>
      <c r="I406" s="934"/>
      <c r="J406" s="934"/>
      <c r="K406" s="934"/>
      <c r="L406" s="935"/>
    </row>
    <row r="407" spans="2:12" x14ac:dyDescent="0.25">
      <c r="B407" s="933"/>
      <c r="C407" s="934"/>
      <c r="D407" s="934"/>
      <c r="E407" s="934"/>
      <c r="F407" s="934"/>
      <c r="G407" s="935"/>
      <c r="H407" s="933"/>
      <c r="I407" s="934"/>
      <c r="J407" s="934"/>
      <c r="K407" s="934"/>
      <c r="L407" s="935"/>
    </row>
    <row r="408" spans="2:12" x14ac:dyDescent="0.25">
      <c r="B408" s="933"/>
      <c r="C408" s="934"/>
      <c r="D408" s="934"/>
      <c r="E408" s="934"/>
      <c r="F408" s="934"/>
      <c r="G408" s="935"/>
      <c r="H408" s="933"/>
      <c r="I408" s="934"/>
      <c r="J408" s="934"/>
      <c r="K408" s="934"/>
      <c r="L408" s="935"/>
    </row>
    <row r="409" spans="2:12" x14ac:dyDescent="0.25">
      <c r="B409" s="1067">
        <v>49</v>
      </c>
      <c r="C409" s="1068"/>
      <c r="D409" s="1068"/>
      <c r="E409" s="1068"/>
      <c r="F409" s="1068"/>
      <c r="G409" s="1069"/>
      <c r="H409" s="1073">
        <v>50</v>
      </c>
      <c r="I409" s="1074"/>
      <c r="J409" s="1074"/>
      <c r="K409" s="1074"/>
      <c r="L409" s="1075"/>
    </row>
    <row r="410" spans="2:12" ht="18" customHeight="1" thickBot="1" x14ac:dyDescent="0.3">
      <c r="B410" s="1070"/>
      <c r="C410" s="1071"/>
      <c r="D410" s="1071"/>
      <c r="E410" s="1071"/>
      <c r="F410" s="1071"/>
      <c r="G410" s="1072"/>
      <c r="H410" s="1076"/>
      <c r="I410" s="1077"/>
      <c r="J410" s="1077"/>
      <c r="K410" s="1077"/>
      <c r="L410" s="1078"/>
    </row>
    <row r="411" spans="2:12" ht="15.75" customHeight="1" x14ac:dyDescent="0.25">
      <c r="B411" s="933" t="s">
        <v>553</v>
      </c>
      <c r="C411" s="934"/>
      <c r="D411" s="934"/>
      <c r="E411" s="934"/>
      <c r="F411" s="934"/>
      <c r="G411" s="935"/>
      <c r="H411" s="933" t="s">
        <v>554</v>
      </c>
      <c r="I411" s="934"/>
      <c r="J411" s="934"/>
      <c r="K411" s="934"/>
      <c r="L411" s="935"/>
    </row>
    <row r="412" spans="2:12" x14ac:dyDescent="0.25">
      <c r="B412" s="933"/>
      <c r="C412" s="934"/>
      <c r="D412" s="934"/>
      <c r="E412" s="934"/>
      <c r="F412" s="934"/>
      <c r="G412" s="935"/>
      <c r="H412" s="933"/>
      <c r="I412" s="934"/>
      <c r="J412" s="934"/>
      <c r="K412" s="934"/>
      <c r="L412" s="935"/>
    </row>
    <row r="413" spans="2:12" x14ac:dyDescent="0.25">
      <c r="B413" s="933"/>
      <c r="C413" s="934"/>
      <c r="D413" s="934"/>
      <c r="E413" s="934"/>
      <c r="F413" s="934"/>
      <c r="G413" s="935"/>
      <c r="H413" s="933"/>
      <c r="I413" s="934"/>
      <c r="J413" s="934"/>
      <c r="K413" s="934"/>
      <c r="L413" s="935"/>
    </row>
    <row r="414" spans="2:12" x14ac:dyDescent="0.25">
      <c r="B414" s="933"/>
      <c r="C414" s="934"/>
      <c r="D414" s="934"/>
      <c r="E414" s="934"/>
      <c r="F414" s="934"/>
      <c r="G414" s="935"/>
      <c r="H414" s="933"/>
      <c r="I414" s="934"/>
      <c r="J414" s="934"/>
      <c r="K414" s="934"/>
      <c r="L414" s="935"/>
    </row>
    <row r="415" spans="2:12" x14ac:dyDescent="0.25">
      <c r="B415" s="933"/>
      <c r="C415" s="934"/>
      <c r="D415" s="934"/>
      <c r="E415" s="934"/>
      <c r="F415" s="934"/>
      <c r="G415" s="935"/>
      <c r="H415" s="933"/>
      <c r="I415" s="934"/>
      <c r="J415" s="934"/>
      <c r="K415" s="934"/>
      <c r="L415" s="935"/>
    </row>
    <row r="416" spans="2:12" x14ac:dyDescent="0.25">
      <c r="B416" s="933"/>
      <c r="C416" s="934"/>
      <c r="D416" s="934"/>
      <c r="E416" s="934"/>
      <c r="F416" s="934"/>
      <c r="G416" s="935"/>
      <c r="H416" s="933"/>
      <c r="I416" s="934"/>
      <c r="J416" s="934"/>
      <c r="K416" s="934"/>
      <c r="L416" s="935"/>
    </row>
    <row r="417" spans="2:12" x14ac:dyDescent="0.25">
      <c r="B417" s="933"/>
      <c r="C417" s="934"/>
      <c r="D417" s="934"/>
      <c r="E417" s="934"/>
      <c r="F417" s="934"/>
      <c r="G417" s="935"/>
      <c r="H417" s="933"/>
      <c r="I417" s="934"/>
      <c r="J417" s="934"/>
      <c r="K417" s="934"/>
      <c r="L417" s="935"/>
    </row>
    <row r="418" spans="2:12" x14ac:dyDescent="0.25">
      <c r="B418" s="933"/>
      <c r="C418" s="934"/>
      <c r="D418" s="934"/>
      <c r="E418" s="934"/>
      <c r="F418" s="934"/>
      <c r="G418" s="935"/>
      <c r="H418" s="933"/>
      <c r="I418" s="934"/>
      <c r="J418" s="934"/>
      <c r="K418" s="934"/>
      <c r="L418" s="935"/>
    </row>
    <row r="419" spans="2:12" x14ac:dyDescent="0.25">
      <c r="B419" s="933"/>
      <c r="C419" s="934"/>
      <c r="D419" s="934"/>
      <c r="E419" s="934"/>
      <c r="F419" s="934"/>
      <c r="G419" s="935"/>
      <c r="H419" s="933"/>
      <c r="I419" s="934"/>
      <c r="J419" s="934"/>
      <c r="K419" s="934"/>
      <c r="L419" s="935"/>
    </row>
    <row r="420" spans="2:12" x14ac:dyDescent="0.25">
      <c r="B420" s="933"/>
      <c r="C420" s="934"/>
      <c r="D420" s="934"/>
      <c r="E420" s="934"/>
      <c r="F420" s="934"/>
      <c r="G420" s="935"/>
      <c r="H420" s="933"/>
      <c r="I420" s="934"/>
      <c r="J420" s="934"/>
      <c r="K420" s="934"/>
      <c r="L420" s="935"/>
    </row>
    <row r="421" spans="2:12" x14ac:dyDescent="0.25">
      <c r="B421" s="933"/>
      <c r="C421" s="934"/>
      <c r="D421" s="934"/>
      <c r="E421" s="934"/>
      <c r="F421" s="934"/>
      <c r="G421" s="935"/>
      <c r="H421" s="933"/>
      <c r="I421" s="934"/>
      <c r="J421" s="934"/>
      <c r="K421" s="934"/>
      <c r="L421" s="935"/>
    </row>
    <row r="422" spans="2:12" x14ac:dyDescent="0.25">
      <c r="B422" s="933"/>
      <c r="C422" s="934"/>
      <c r="D422" s="934"/>
      <c r="E422" s="934"/>
      <c r="F422" s="934"/>
      <c r="G422" s="935"/>
      <c r="H422" s="933"/>
      <c r="I422" s="934"/>
      <c r="J422" s="934"/>
      <c r="K422" s="934"/>
      <c r="L422" s="935"/>
    </row>
    <row r="423" spans="2:12" x14ac:dyDescent="0.25">
      <c r="B423" s="933"/>
      <c r="C423" s="934"/>
      <c r="D423" s="934"/>
      <c r="E423" s="934"/>
      <c r="F423" s="934"/>
      <c r="G423" s="935"/>
      <c r="H423" s="933"/>
      <c r="I423" s="934"/>
      <c r="J423" s="934"/>
      <c r="K423" s="934"/>
      <c r="L423" s="935"/>
    </row>
    <row r="424" spans="2:12" x14ac:dyDescent="0.25">
      <c r="B424" s="933"/>
      <c r="C424" s="934"/>
      <c r="D424" s="934"/>
      <c r="E424" s="934"/>
      <c r="F424" s="934"/>
      <c r="G424" s="935"/>
      <c r="H424" s="933"/>
      <c r="I424" s="934"/>
      <c r="J424" s="934"/>
      <c r="K424" s="934"/>
      <c r="L424" s="935"/>
    </row>
    <row r="425" spans="2:12" x14ac:dyDescent="0.25">
      <c r="B425" s="1067">
        <v>51</v>
      </c>
      <c r="C425" s="1068"/>
      <c r="D425" s="1068"/>
      <c r="E425" s="1068"/>
      <c r="F425" s="1068"/>
      <c r="G425" s="1069"/>
      <c r="H425" s="1073">
        <v>52</v>
      </c>
      <c r="I425" s="1074"/>
      <c r="J425" s="1074"/>
      <c r="K425" s="1074"/>
      <c r="L425" s="1075"/>
    </row>
    <row r="426" spans="2:12" ht="18" customHeight="1" thickBot="1" x14ac:dyDescent="0.3">
      <c r="B426" s="1070"/>
      <c r="C426" s="1071"/>
      <c r="D426" s="1071"/>
      <c r="E426" s="1071"/>
      <c r="F426" s="1071"/>
      <c r="G426" s="1072"/>
      <c r="H426" s="1076"/>
      <c r="I426" s="1077"/>
      <c r="J426" s="1077"/>
      <c r="K426" s="1077"/>
      <c r="L426" s="1078"/>
    </row>
    <row r="427" spans="2:12" ht="15.75" customHeight="1" x14ac:dyDescent="0.25">
      <c r="B427" s="933" t="s">
        <v>553</v>
      </c>
      <c r="C427" s="934"/>
      <c r="D427" s="934"/>
      <c r="E427" s="934"/>
      <c r="F427" s="934"/>
      <c r="G427" s="935"/>
      <c r="H427" s="933" t="s">
        <v>554</v>
      </c>
      <c r="I427" s="934"/>
      <c r="J427" s="934"/>
      <c r="K427" s="934"/>
      <c r="L427" s="935"/>
    </row>
    <row r="428" spans="2:12" x14ac:dyDescent="0.25">
      <c r="B428" s="933"/>
      <c r="C428" s="934"/>
      <c r="D428" s="934"/>
      <c r="E428" s="934"/>
      <c r="F428" s="934"/>
      <c r="G428" s="935"/>
      <c r="H428" s="933"/>
      <c r="I428" s="934"/>
      <c r="J428" s="934"/>
      <c r="K428" s="934"/>
      <c r="L428" s="935"/>
    </row>
    <row r="429" spans="2:12" x14ac:dyDescent="0.25">
      <c r="B429" s="933"/>
      <c r="C429" s="934"/>
      <c r="D429" s="934"/>
      <c r="E429" s="934"/>
      <c r="F429" s="934"/>
      <c r="G429" s="935"/>
      <c r="H429" s="933"/>
      <c r="I429" s="934"/>
      <c r="J429" s="934"/>
      <c r="K429" s="934"/>
      <c r="L429" s="935"/>
    </row>
    <row r="430" spans="2:12" x14ac:dyDescent="0.25">
      <c r="B430" s="933"/>
      <c r="C430" s="934"/>
      <c r="D430" s="934"/>
      <c r="E430" s="934"/>
      <c r="F430" s="934"/>
      <c r="G430" s="935"/>
      <c r="H430" s="933"/>
      <c r="I430" s="934"/>
      <c r="J430" s="934"/>
      <c r="K430" s="934"/>
      <c r="L430" s="935"/>
    </row>
    <row r="431" spans="2:12" x14ac:dyDescent="0.25">
      <c r="B431" s="933"/>
      <c r="C431" s="934"/>
      <c r="D431" s="934"/>
      <c r="E431" s="934"/>
      <c r="F431" s="934"/>
      <c r="G431" s="935"/>
      <c r="H431" s="933"/>
      <c r="I431" s="934"/>
      <c r="J431" s="934"/>
      <c r="K431" s="934"/>
      <c r="L431" s="935"/>
    </row>
    <row r="432" spans="2:12" x14ac:dyDescent="0.25">
      <c r="B432" s="933"/>
      <c r="C432" s="934"/>
      <c r="D432" s="934"/>
      <c r="E432" s="934"/>
      <c r="F432" s="934"/>
      <c r="G432" s="935"/>
      <c r="H432" s="933"/>
      <c r="I432" s="934"/>
      <c r="J432" s="934"/>
      <c r="K432" s="934"/>
      <c r="L432" s="935"/>
    </row>
    <row r="433" spans="2:12" x14ac:dyDescent="0.25">
      <c r="B433" s="933"/>
      <c r="C433" s="934"/>
      <c r="D433" s="934"/>
      <c r="E433" s="934"/>
      <c r="F433" s="934"/>
      <c r="G433" s="935"/>
      <c r="H433" s="933"/>
      <c r="I433" s="934"/>
      <c r="J433" s="934"/>
      <c r="K433" s="934"/>
      <c r="L433" s="935"/>
    </row>
    <row r="434" spans="2:12" x14ac:dyDescent="0.25">
      <c r="B434" s="933"/>
      <c r="C434" s="934"/>
      <c r="D434" s="934"/>
      <c r="E434" s="934"/>
      <c r="F434" s="934"/>
      <c r="G434" s="935"/>
      <c r="H434" s="933"/>
      <c r="I434" s="934"/>
      <c r="J434" s="934"/>
      <c r="K434" s="934"/>
      <c r="L434" s="935"/>
    </row>
    <row r="435" spans="2:12" x14ac:dyDescent="0.25">
      <c r="B435" s="933"/>
      <c r="C435" s="934"/>
      <c r="D435" s="934"/>
      <c r="E435" s="934"/>
      <c r="F435" s="934"/>
      <c r="G435" s="935"/>
      <c r="H435" s="933"/>
      <c r="I435" s="934"/>
      <c r="J435" s="934"/>
      <c r="K435" s="934"/>
      <c r="L435" s="935"/>
    </row>
    <row r="436" spans="2:12" x14ac:dyDescent="0.25">
      <c r="B436" s="933"/>
      <c r="C436" s="934"/>
      <c r="D436" s="934"/>
      <c r="E436" s="934"/>
      <c r="F436" s="934"/>
      <c r="G436" s="935"/>
      <c r="H436" s="933"/>
      <c r="I436" s="934"/>
      <c r="J436" s="934"/>
      <c r="K436" s="934"/>
      <c r="L436" s="935"/>
    </row>
    <row r="437" spans="2:12" x14ac:dyDescent="0.25">
      <c r="B437" s="933"/>
      <c r="C437" s="934"/>
      <c r="D437" s="934"/>
      <c r="E437" s="934"/>
      <c r="F437" s="934"/>
      <c r="G437" s="935"/>
      <c r="H437" s="933"/>
      <c r="I437" s="934"/>
      <c r="J437" s="934"/>
      <c r="K437" s="934"/>
      <c r="L437" s="935"/>
    </row>
    <row r="438" spans="2:12" x14ac:dyDescent="0.25">
      <c r="B438" s="933"/>
      <c r="C438" s="934"/>
      <c r="D438" s="934"/>
      <c r="E438" s="934"/>
      <c r="F438" s="934"/>
      <c r="G438" s="935"/>
      <c r="H438" s="933"/>
      <c r="I438" s="934"/>
      <c r="J438" s="934"/>
      <c r="K438" s="934"/>
      <c r="L438" s="935"/>
    </row>
    <row r="439" spans="2:12" x14ac:dyDescent="0.25">
      <c r="B439" s="933"/>
      <c r="C439" s="934"/>
      <c r="D439" s="934"/>
      <c r="E439" s="934"/>
      <c r="F439" s="934"/>
      <c r="G439" s="935"/>
      <c r="H439" s="933"/>
      <c r="I439" s="934"/>
      <c r="J439" s="934"/>
      <c r="K439" s="934"/>
      <c r="L439" s="935"/>
    </row>
    <row r="440" spans="2:12" x14ac:dyDescent="0.25">
      <c r="B440" s="933"/>
      <c r="C440" s="934"/>
      <c r="D440" s="934"/>
      <c r="E440" s="934"/>
      <c r="F440" s="934"/>
      <c r="G440" s="935"/>
      <c r="H440" s="933"/>
      <c r="I440" s="934"/>
      <c r="J440" s="934"/>
      <c r="K440" s="934"/>
      <c r="L440" s="935"/>
    </row>
    <row r="441" spans="2:12" x14ac:dyDescent="0.25">
      <c r="B441" s="1067">
        <v>53</v>
      </c>
      <c r="C441" s="1068"/>
      <c r="D441" s="1068"/>
      <c r="E441" s="1068"/>
      <c r="F441" s="1068"/>
      <c r="G441" s="1069"/>
      <c r="H441" s="1073">
        <v>54</v>
      </c>
      <c r="I441" s="1074"/>
      <c r="J441" s="1074"/>
      <c r="K441" s="1074"/>
      <c r="L441" s="1075"/>
    </row>
    <row r="442" spans="2:12" ht="18" customHeight="1" thickBot="1" x14ac:dyDescent="0.3">
      <c r="B442" s="1070"/>
      <c r="C442" s="1071"/>
      <c r="D442" s="1071"/>
      <c r="E442" s="1071"/>
      <c r="F442" s="1071"/>
      <c r="G442" s="1072"/>
      <c r="H442" s="1076"/>
      <c r="I442" s="1077"/>
      <c r="J442" s="1077"/>
      <c r="K442" s="1077"/>
      <c r="L442" s="1078"/>
    </row>
    <row r="443" spans="2:12" ht="15.75" customHeight="1" x14ac:dyDescent="0.25">
      <c r="B443" s="933" t="s">
        <v>553</v>
      </c>
      <c r="C443" s="934"/>
      <c r="D443" s="934"/>
      <c r="E443" s="934"/>
      <c r="F443" s="934"/>
      <c r="G443" s="935"/>
      <c r="H443" s="933" t="s">
        <v>554</v>
      </c>
      <c r="I443" s="934"/>
      <c r="J443" s="934"/>
      <c r="K443" s="934"/>
      <c r="L443" s="935"/>
    </row>
    <row r="444" spans="2:12" x14ac:dyDescent="0.25">
      <c r="B444" s="933"/>
      <c r="C444" s="934"/>
      <c r="D444" s="934"/>
      <c r="E444" s="934"/>
      <c r="F444" s="934"/>
      <c r="G444" s="935"/>
      <c r="H444" s="933"/>
      <c r="I444" s="934"/>
      <c r="J444" s="934"/>
      <c r="K444" s="934"/>
      <c r="L444" s="935"/>
    </row>
    <row r="445" spans="2:12" x14ac:dyDescent="0.25">
      <c r="B445" s="933"/>
      <c r="C445" s="934"/>
      <c r="D445" s="934"/>
      <c r="E445" s="934"/>
      <c r="F445" s="934"/>
      <c r="G445" s="935"/>
      <c r="H445" s="933"/>
      <c r="I445" s="934"/>
      <c r="J445" s="934"/>
      <c r="K445" s="934"/>
      <c r="L445" s="935"/>
    </row>
    <row r="446" spans="2:12" x14ac:dyDescent="0.25">
      <c r="B446" s="933"/>
      <c r="C446" s="934"/>
      <c r="D446" s="934"/>
      <c r="E446" s="934"/>
      <c r="F446" s="934"/>
      <c r="G446" s="935"/>
      <c r="H446" s="933"/>
      <c r="I446" s="934"/>
      <c r="J446" s="934"/>
      <c r="K446" s="934"/>
      <c r="L446" s="935"/>
    </row>
    <row r="447" spans="2:12" x14ac:dyDescent="0.25">
      <c r="B447" s="933"/>
      <c r="C447" s="934"/>
      <c r="D447" s="934"/>
      <c r="E447" s="934"/>
      <c r="F447" s="934"/>
      <c r="G447" s="935"/>
      <c r="H447" s="933"/>
      <c r="I447" s="934"/>
      <c r="J447" s="934"/>
      <c r="K447" s="934"/>
      <c r="L447" s="935"/>
    </row>
    <row r="448" spans="2:12" x14ac:dyDescent="0.25">
      <c r="B448" s="933"/>
      <c r="C448" s="934"/>
      <c r="D448" s="934"/>
      <c r="E448" s="934"/>
      <c r="F448" s="934"/>
      <c r="G448" s="935"/>
      <c r="H448" s="933"/>
      <c r="I448" s="934"/>
      <c r="J448" s="934"/>
      <c r="K448" s="934"/>
      <c r="L448" s="935"/>
    </row>
    <row r="449" spans="2:12" x14ac:dyDescent="0.25">
      <c r="B449" s="933"/>
      <c r="C449" s="934"/>
      <c r="D449" s="934"/>
      <c r="E449" s="934"/>
      <c r="F449" s="934"/>
      <c r="G449" s="935"/>
      <c r="H449" s="933"/>
      <c r="I449" s="934"/>
      <c r="J449" s="934"/>
      <c r="K449" s="934"/>
      <c r="L449" s="935"/>
    </row>
    <row r="450" spans="2:12" x14ac:dyDescent="0.25">
      <c r="B450" s="933"/>
      <c r="C450" s="934"/>
      <c r="D450" s="934"/>
      <c r="E450" s="934"/>
      <c r="F450" s="934"/>
      <c r="G450" s="935"/>
      <c r="H450" s="933"/>
      <c r="I450" s="934"/>
      <c r="J450" s="934"/>
      <c r="K450" s="934"/>
      <c r="L450" s="935"/>
    </row>
    <row r="451" spans="2:12" x14ac:dyDescent="0.25">
      <c r="B451" s="933"/>
      <c r="C451" s="934"/>
      <c r="D451" s="934"/>
      <c r="E451" s="934"/>
      <c r="F451" s="934"/>
      <c r="G451" s="935"/>
      <c r="H451" s="933"/>
      <c r="I451" s="934"/>
      <c r="J451" s="934"/>
      <c r="K451" s="934"/>
      <c r="L451" s="935"/>
    </row>
    <row r="452" spans="2:12" x14ac:dyDescent="0.25">
      <c r="B452" s="933"/>
      <c r="C452" s="934"/>
      <c r="D452" s="934"/>
      <c r="E452" s="934"/>
      <c r="F452" s="934"/>
      <c r="G452" s="935"/>
      <c r="H452" s="933"/>
      <c r="I452" s="934"/>
      <c r="J452" s="934"/>
      <c r="K452" s="934"/>
      <c r="L452" s="935"/>
    </row>
    <row r="453" spans="2:12" x14ac:dyDescent="0.25">
      <c r="B453" s="933"/>
      <c r="C453" s="934"/>
      <c r="D453" s="934"/>
      <c r="E453" s="934"/>
      <c r="F453" s="934"/>
      <c r="G453" s="935"/>
      <c r="H453" s="933"/>
      <c r="I453" s="934"/>
      <c r="J453" s="934"/>
      <c r="K453" s="934"/>
      <c r="L453" s="935"/>
    </row>
    <row r="454" spans="2:12" x14ac:dyDescent="0.25">
      <c r="B454" s="933"/>
      <c r="C454" s="934"/>
      <c r="D454" s="934"/>
      <c r="E454" s="934"/>
      <c r="F454" s="934"/>
      <c r="G454" s="935"/>
      <c r="H454" s="933"/>
      <c r="I454" s="934"/>
      <c r="J454" s="934"/>
      <c r="K454" s="934"/>
      <c r="L454" s="935"/>
    </row>
    <row r="455" spans="2:12" x14ac:dyDescent="0.25">
      <c r="B455" s="933"/>
      <c r="C455" s="934"/>
      <c r="D455" s="934"/>
      <c r="E455" s="934"/>
      <c r="F455" s="934"/>
      <c r="G455" s="935"/>
      <c r="H455" s="933"/>
      <c r="I455" s="934"/>
      <c r="J455" s="934"/>
      <c r="K455" s="934"/>
      <c r="L455" s="935"/>
    </row>
    <row r="456" spans="2:12" x14ac:dyDescent="0.25">
      <c r="B456" s="933"/>
      <c r="C456" s="934"/>
      <c r="D456" s="934"/>
      <c r="E456" s="934"/>
      <c r="F456" s="934"/>
      <c r="G456" s="935"/>
      <c r="H456" s="933"/>
      <c r="I456" s="934"/>
      <c r="J456" s="934"/>
      <c r="K456" s="934"/>
      <c r="L456" s="935"/>
    </row>
    <row r="457" spans="2:12" x14ac:dyDescent="0.25">
      <c r="B457" s="1067">
        <v>55</v>
      </c>
      <c r="C457" s="1068"/>
      <c r="D457" s="1068"/>
      <c r="E457" s="1068"/>
      <c r="F457" s="1068"/>
      <c r="G457" s="1069"/>
      <c r="H457" s="1073">
        <v>56</v>
      </c>
      <c r="I457" s="1074"/>
      <c r="J457" s="1074"/>
      <c r="K457" s="1074"/>
      <c r="L457" s="1075"/>
    </row>
    <row r="458" spans="2:12" ht="18" customHeight="1" thickBot="1" x14ac:dyDescent="0.3">
      <c r="B458" s="1070"/>
      <c r="C458" s="1071"/>
      <c r="D458" s="1071"/>
      <c r="E458" s="1071"/>
      <c r="F458" s="1071"/>
      <c r="G458" s="1072"/>
      <c r="H458" s="1076"/>
      <c r="I458" s="1077"/>
      <c r="J458" s="1077"/>
      <c r="K458" s="1077"/>
      <c r="L458" s="1078"/>
    </row>
    <row r="459" spans="2:12" ht="15.75" customHeight="1" x14ac:dyDescent="0.25">
      <c r="B459" s="933" t="s">
        <v>553</v>
      </c>
      <c r="C459" s="934"/>
      <c r="D459" s="934"/>
      <c r="E459" s="934"/>
      <c r="F459" s="934"/>
      <c r="G459" s="935"/>
      <c r="H459" s="933" t="s">
        <v>554</v>
      </c>
      <c r="I459" s="934"/>
      <c r="J459" s="934"/>
      <c r="K459" s="934"/>
      <c r="L459" s="935"/>
    </row>
    <row r="460" spans="2:12" x14ac:dyDescent="0.25">
      <c r="B460" s="933"/>
      <c r="C460" s="934"/>
      <c r="D460" s="934"/>
      <c r="E460" s="934"/>
      <c r="F460" s="934"/>
      <c r="G460" s="935"/>
      <c r="H460" s="933"/>
      <c r="I460" s="934"/>
      <c r="J460" s="934"/>
      <c r="K460" s="934"/>
      <c r="L460" s="935"/>
    </row>
    <row r="461" spans="2:12" x14ac:dyDescent="0.25">
      <c r="B461" s="933"/>
      <c r="C461" s="934"/>
      <c r="D461" s="934"/>
      <c r="E461" s="934"/>
      <c r="F461" s="934"/>
      <c r="G461" s="935"/>
      <c r="H461" s="933"/>
      <c r="I461" s="934"/>
      <c r="J461" s="934"/>
      <c r="K461" s="934"/>
      <c r="L461" s="935"/>
    </row>
    <row r="462" spans="2:12" x14ac:dyDescent="0.25">
      <c r="B462" s="933"/>
      <c r="C462" s="934"/>
      <c r="D462" s="934"/>
      <c r="E462" s="934"/>
      <c r="F462" s="934"/>
      <c r="G462" s="935"/>
      <c r="H462" s="933"/>
      <c r="I462" s="934"/>
      <c r="J462" s="934"/>
      <c r="K462" s="934"/>
      <c r="L462" s="935"/>
    </row>
    <row r="463" spans="2:12" x14ac:dyDescent="0.25">
      <c r="B463" s="933"/>
      <c r="C463" s="934"/>
      <c r="D463" s="934"/>
      <c r="E463" s="934"/>
      <c r="F463" s="934"/>
      <c r="G463" s="935"/>
      <c r="H463" s="933"/>
      <c r="I463" s="934"/>
      <c r="J463" s="934"/>
      <c r="K463" s="934"/>
      <c r="L463" s="935"/>
    </row>
    <row r="464" spans="2:12" x14ac:dyDescent="0.25">
      <c r="B464" s="933"/>
      <c r="C464" s="934"/>
      <c r="D464" s="934"/>
      <c r="E464" s="934"/>
      <c r="F464" s="934"/>
      <c r="G464" s="935"/>
      <c r="H464" s="933"/>
      <c r="I464" s="934"/>
      <c r="J464" s="934"/>
      <c r="K464" s="934"/>
      <c r="L464" s="935"/>
    </row>
    <row r="465" spans="2:12" x14ac:dyDescent="0.25">
      <c r="B465" s="933"/>
      <c r="C465" s="934"/>
      <c r="D465" s="934"/>
      <c r="E465" s="934"/>
      <c r="F465" s="934"/>
      <c r="G465" s="935"/>
      <c r="H465" s="933"/>
      <c r="I465" s="934"/>
      <c r="J465" s="934"/>
      <c r="K465" s="934"/>
      <c r="L465" s="935"/>
    </row>
    <row r="466" spans="2:12" x14ac:dyDescent="0.25">
      <c r="B466" s="933"/>
      <c r="C466" s="934"/>
      <c r="D466" s="934"/>
      <c r="E466" s="934"/>
      <c r="F466" s="934"/>
      <c r="G466" s="935"/>
      <c r="H466" s="933"/>
      <c r="I466" s="934"/>
      <c r="J466" s="934"/>
      <c r="K466" s="934"/>
      <c r="L466" s="935"/>
    </row>
    <row r="467" spans="2:12" x14ac:dyDescent="0.25">
      <c r="B467" s="933"/>
      <c r="C467" s="934"/>
      <c r="D467" s="934"/>
      <c r="E467" s="934"/>
      <c r="F467" s="934"/>
      <c r="G467" s="935"/>
      <c r="H467" s="933"/>
      <c r="I467" s="934"/>
      <c r="J467" s="934"/>
      <c r="K467" s="934"/>
      <c r="L467" s="935"/>
    </row>
    <row r="468" spans="2:12" x14ac:dyDescent="0.25">
      <c r="B468" s="933"/>
      <c r="C468" s="934"/>
      <c r="D468" s="934"/>
      <c r="E468" s="934"/>
      <c r="F468" s="934"/>
      <c r="G468" s="935"/>
      <c r="H468" s="933"/>
      <c r="I468" s="934"/>
      <c r="J468" s="934"/>
      <c r="K468" s="934"/>
      <c r="L468" s="935"/>
    </row>
    <row r="469" spans="2:12" x14ac:dyDescent="0.25">
      <c r="B469" s="933"/>
      <c r="C469" s="934"/>
      <c r="D469" s="934"/>
      <c r="E469" s="934"/>
      <c r="F469" s="934"/>
      <c r="G469" s="935"/>
      <c r="H469" s="933"/>
      <c r="I469" s="934"/>
      <c r="J469" s="934"/>
      <c r="K469" s="934"/>
      <c r="L469" s="935"/>
    </row>
    <row r="470" spans="2:12" x14ac:dyDescent="0.25">
      <c r="B470" s="933"/>
      <c r="C470" s="934"/>
      <c r="D470" s="934"/>
      <c r="E470" s="934"/>
      <c r="F470" s="934"/>
      <c r="G470" s="935"/>
      <c r="H470" s="933"/>
      <c r="I470" s="934"/>
      <c r="J470" s="934"/>
      <c r="K470" s="934"/>
      <c r="L470" s="935"/>
    </row>
    <row r="471" spans="2:12" x14ac:dyDescent="0.25">
      <c r="B471" s="933"/>
      <c r="C471" s="934"/>
      <c r="D471" s="934"/>
      <c r="E471" s="934"/>
      <c r="F471" s="934"/>
      <c r="G471" s="935"/>
      <c r="H471" s="933"/>
      <c r="I471" s="934"/>
      <c r="J471" s="934"/>
      <c r="K471" s="934"/>
      <c r="L471" s="935"/>
    </row>
    <row r="472" spans="2:12" x14ac:dyDescent="0.25">
      <c r="B472" s="933"/>
      <c r="C472" s="934"/>
      <c r="D472" s="934"/>
      <c r="E472" s="934"/>
      <c r="F472" s="934"/>
      <c r="G472" s="935"/>
      <c r="H472" s="933"/>
      <c r="I472" s="934"/>
      <c r="J472" s="934"/>
      <c r="K472" s="934"/>
      <c r="L472" s="935"/>
    </row>
    <row r="473" spans="2:12" x14ac:dyDescent="0.25">
      <c r="B473" s="1067">
        <v>57</v>
      </c>
      <c r="C473" s="1068"/>
      <c r="D473" s="1068"/>
      <c r="E473" s="1068"/>
      <c r="F473" s="1068"/>
      <c r="G473" s="1069"/>
      <c r="H473" s="1073">
        <v>58</v>
      </c>
      <c r="I473" s="1074"/>
      <c r="J473" s="1074"/>
      <c r="K473" s="1074"/>
      <c r="L473" s="1075"/>
    </row>
    <row r="474" spans="2:12" ht="18" customHeight="1" thickBot="1" x14ac:dyDescent="0.3">
      <c r="B474" s="1070"/>
      <c r="C474" s="1071"/>
      <c r="D474" s="1071"/>
      <c r="E474" s="1071"/>
      <c r="F474" s="1071"/>
      <c r="G474" s="1072"/>
      <c r="H474" s="1076"/>
      <c r="I474" s="1077"/>
      <c r="J474" s="1077"/>
      <c r="K474" s="1077"/>
      <c r="L474" s="1078"/>
    </row>
    <row r="475" spans="2:12" ht="15.75" customHeight="1" x14ac:dyDescent="0.25">
      <c r="B475" s="933" t="s">
        <v>553</v>
      </c>
      <c r="C475" s="934"/>
      <c r="D475" s="934"/>
      <c r="E475" s="934"/>
      <c r="F475" s="934"/>
      <c r="G475" s="935"/>
      <c r="H475" s="933" t="s">
        <v>554</v>
      </c>
      <c r="I475" s="934"/>
      <c r="J475" s="934"/>
      <c r="K475" s="934"/>
      <c r="L475" s="935"/>
    </row>
    <row r="476" spans="2:12" x14ac:dyDescent="0.25">
      <c r="B476" s="933"/>
      <c r="C476" s="934"/>
      <c r="D476" s="934"/>
      <c r="E476" s="934"/>
      <c r="F476" s="934"/>
      <c r="G476" s="935"/>
      <c r="H476" s="933"/>
      <c r="I476" s="934"/>
      <c r="J476" s="934"/>
      <c r="K476" s="934"/>
      <c r="L476" s="935"/>
    </row>
    <row r="477" spans="2:12" x14ac:dyDescent="0.25">
      <c r="B477" s="933"/>
      <c r="C477" s="934"/>
      <c r="D477" s="934"/>
      <c r="E477" s="934"/>
      <c r="F477" s="934"/>
      <c r="G477" s="935"/>
      <c r="H477" s="933"/>
      <c r="I477" s="934"/>
      <c r="J477" s="934"/>
      <c r="K477" s="934"/>
      <c r="L477" s="935"/>
    </row>
    <row r="478" spans="2:12" x14ac:dyDescent="0.25">
      <c r="B478" s="933"/>
      <c r="C478" s="934"/>
      <c r="D478" s="934"/>
      <c r="E478" s="934"/>
      <c r="F478" s="934"/>
      <c r="G478" s="935"/>
      <c r="H478" s="933"/>
      <c r="I478" s="934"/>
      <c r="J478" s="934"/>
      <c r="K478" s="934"/>
      <c r="L478" s="935"/>
    </row>
    <row r="479" spans="2:12" x14ac:dyDescent="0.25">
      <c r="B479" s="933"/>
      <c r="C479" s="934"/>
      <c r="D479" s="934"/>
      <c r="E479" s="934"/>
      <c r="F479" s="934"/>
      <c r="G479" s="935"/>
      <c r="H479" s="933"/>
      <c r="I479" s="934"/>
      <c r="J479" s="934"/>
      <c r="K479" s="934"/>
      <c r="L479" s="935"/>
    </row>
    <row r="480" spans="2:12" x14ac:dyDescent="0.25">
      <c r="B480" s="933"/>
      <c r="C480" s="934"/>
      <c r="D480" s="934"/>
      <c r="E480" s="934"/>
      <c r="F480" s="934"/>
      <c r="G480" s="935"/>
      <c r="H480" s="933"/>
      <c r="I480" s="934"/>
      <c r="J480" s="934"/>
      <c r="K480" s="934"/>
      <c r="L480" s="935"/>
    </row>
    <row r="481" spans="2:12" x14ac:dyDescent="0.25">
      <c r="B481" s="933"/>
      <c r="C481" s="934"/>
      <c r="D481" s="934"/>
      <c r="E481" s="934"/>
      <c r="F481" s="934"/>
      <c r="G481" s="935"/>
      <c r="H481" s="933"/>
      <c r="I481" s="934"/>
      <c r="J481" s="934"/>
      <c r="K481" s="934"/>
      <c r="L481" s="935"/>
    </row>
    <row r="482" spans="2:12" x14ac:dyDescent="0.25">
      <c r="B482" s="933"/>
      <c r="C482" s="934"/>
      <c r="D482" s="934"/>
      <c r="E482" s="934"/>
      <c r="F482" s="934"/>
      <c r="G482" s="935"/>
      <c r="H482" s="933"/>
      <c r="I482" s="934"/>
      <c r="J482" s="934"/>
      <c r="K482" s="934"/>
      <c r="L482" s="935"/>
    </row>
    <row r="483" spans="2:12" x14ac:dyDescent="0.25">
      <c r="B483" s="933"/>
      <c r="C483" s="934"/>
      <c r="D483" s="934"/>
      <c r="E483" s="934"/>
      <c r="F483" s="934"/>
      <c r="G483" s="935"/>
      <c r="H483" s="933"/>
      <c r="I483" s="934"/>
      <c r="J483" s="934"/>
      <c r="K483" s="934"/>
      <c r="L483" s="935"/>
    </row>
    <row r="484" spans="2:12" x14ac:dyDescent="0.25">
      <c r="B484" s="933"/>
      <c r="C484" s="934"/>
      <c r="D484" s="934"/>
      <c r="E484" s="934"/>
      <c r="F484" s="934"/>
      <c r="G484" s="935"/>
      <c r="H484" s="933"/>
      <c r="I484" s="934"/>
      <c r="J484" s="934"/>
      <c r="K484" s="934"/>
      <c r="L484" s="935"/>
    </row>
    <row r="485" spans="2:12" x14ac:dyDescent="0.25">
      <c r="B485" s="933"/>
      <c r="C485" s="934"/>
      <c r="D485" s="934"/>
      <c r="E485" s="934"/>
      <c r="F485" s="934"/>
      <c r="G485" s="935"/>
      <c r="H485" s="933"/>
      <c r="I485" s="934"/>
      <c r="J485" s="934"/>
      <c r="K485" s="934"/>
      <c r="L485" s="935"/>
    </row>
    <row r="486" spans="2:12" x14ac:dyDescent="0.25">
      <c r="B486" s="933"/>
      <c r="C486" s="934"/>
      <c r="D486" s="934"/>
      <c r="E486" s="934"/>
      <c r="F486" s="934"/>
      <c r="G486" s="935"/>
      <c r="H486" s="933"/>
      <c r="I486" s="934"/>
      <c r="J486" s="934"/>
      <c r="K486" s="934"/>
      <c r="L486" s="935"/>
    </row>
    <row r="487" spans="2:12" x14ac:dyDescent="0.25">
      <c r="B487" s="933"/>
      <c r="C487" s="934"/>
      <c r="D487" s="934"/>
      <c r="E487" s="934"/>
      <c r="F487" s="934"/>
      <c r="G487" s="935"/>
      <c r="H487" s="933"/>
      <c r="I487" s="934"/>
      <c r="J487" s="934"/>
      <c r="K487" s="934"/>
      <c r="L487" s="935"/>
    </row>
    <row r="488" spans="2:12" ht="16.5" customHeight="1" x14ac:dyDescent="0.25">
      <c r="B488" s="933"/>
      <c r="C488" s="934"/>
      <c r="D488" s="934"/>
      <c r="E488" s="934"/>
      <c r="F488" s="934"/>
      <c r="G488" s="935"/>
      <c r="H488" s="933"/>
      <c r="I488" s="934"/>
      <c r="J488" s="934"/>
      <c r="K488" s="934"/>
      <c r="L488" s="935"/>
    </row>
    <row r="489" spans="2:12" x14ac:dyDescent="0.25">
      <c r="B489" s="1067">
        <v>59</v>
      </c>
      <c r="C489" s="1068"/>
      <c r="D489" s="1068"/>
      <c r="E489" s="1068"/>
      <c r="F489" s="1068"/>
      <c r="G489" s="1069"/>
      <c r="H489" s="1073">
        <v>60</v>
      </c>
      <c r="I489" s="1074"/>
      <c r="J489" s="1074"/>
      <c r="K489" s="1074"/>
      <c r="L489" s="1075"/>
    </row>
    <row r="490" spans="2:12" ht="18" customHeight="1" thickBot="1" x14ac:dyDescent="0.3">
      <c r="B490" s="1070"/>
      <c r="C490" s="1071"/>
      <c r="D490" s="1071"/>
      <c r="E490" s="1071"/>
      <c r="F490" s="1071"/>
      <c r="G490" s="1072"/>
      <c r="H490" s="1076"/>
      <c r="I490" s="1077"/>
      <c r="J490" s="1077"/>
      <c r="K490" s="1077"/>
      <c r="L490" s="1078"/>
    </row>
    <row r="491" spans="2:12" ht="141" customHeight="1" thickBot="1" x14ac:dyDescent="0.3">
      <c r="B491" s="1079" t="s">
        <v>1095</v>
      </c>
      <c r="C491" s="1080"/>
      <c r="D491" s="1080"/>
      <c r="E491" s="1080"/>
      <c r="F491" s="1080"/>
      <c r="G491" s="1080"/>
      <c r="H491" s="1080"/>
      <c r="I491" s="1080"/>
      <c r="J491" s="1080"/>
      <c r="K491" s="1080"/>
      <c r="L491" s="1081"/>
    </row>
  </sheetData>
  <mergeCells count="135">
    <mergeCell ref="H5:I5"/>
    <mergeCell ref="K5:L5"/>
    <mergeCell ref="B6:L6"/>
    <mergeCell ref="B7:G20"/>
    <mergeCell ref="H7:L20"/>
    <mergeCell ref="B21:G22"/>
    <mergeCell ref="H21:L22"/>
    <mergeCell ref="B1:L2"/>
    <mergeCell ref="B3:E3"/>
    <mergeCell ref="G3:I3"/>
    <mergeCell ref="J3:L3"/>
    <mergeCell ref="B4:G4"/>
    <mergeCell ref="H4:I4"/>
    <mergeCell ref="K4:L4"/>
    <mergeCell ref="B53:G54"/>
    <mergeCell ref="H53:L54"/>
    <mergeCell ref="B55:G68"/>
    <mergeCell ref="H55:L68"/>
    <mergeCell ref="B69:G70"/>
    <mergeCell ref="H69:L70"/>
    <mergeCell ref="B23:G36"/>
    <mergeCell ref="H23:L36"/>
    <mergeCell ref="B37:G38"/>
    <mergeCell ref="H37:L38"/>
    <mergeCell ref="B39:G52"/>
    <mergeCell ref="H39:L52"/>
    <mergeCell ref="B102:G103"/>
    <mergeCell ref="H102:L103"/>
    <mergeCell ref="B104:G117"/>
    <mergeCell ref="H104:L117"/>
    <mergeCell ref="B118:G119"/>
    <mergeCell ref="H118:L119"/>
    <mergeCell ref="B71:G84"/>
    <mergeCell ref="H71:L84"/>
    <mergeCell ref="B85:G86"/>
    <mergeCell ref="H85:L86"/>
    <mergeCell ref="B87:L87"/>
    <mergeCell ref="B88:G101"/>
    <mergeCell ref="H88:L101"/>
    <mergeCell ref="B151:G152"/>
    <mergeCell ref="H151:L152"/>
    <mergeCell ref="B153:G166"/>
    <mergeCell ref="H153:L166"/>
    <mergeCell ref="B167:G168"/>
    <mergeCell ref="H167:L168"/>
    <mergeCell ref="B120:L120"/>
    <mergeCell ref="B121:G134"/>
    <mergeCell ref="H121:L134"/>
    <mergeCell ref="B135:G136"/>
    <mergeCell ref="H135:L136"/>
    <mergeCell ref="B137:G150"/>
    <mergeCell ref="H137:L150"/>
    <mergeCell ref="B200:G201"/>
    <mergeCell ref="H200:L201"/>
    <mergeCell ref="B202:G215"/>
    <mergeCell ref="H202:L215"/>
    <mergeCell ref="B216:G217"/>
    <mergeCell ref="H216:L217"/>
    <mergeCell ref="B169:G182"/>
    <mergeCell ref="H169:L182"/>
    <mergeCell ref="B183:G184"/>
    <mergeCell ref="H183:L184"/>
    <mergeCell ref="B185:L185"/>
    <mergeCell ref="B186:G199"/>
    <mergeCell ref="H186:L199"/>
    <mergeCell ref="B248:G249"/>
    <mergeCell ref="H248:L249"/>
    <mergeCell ref="B250:G263"/>
    <mergeCell ref="H250:L263"/>
    <mergeCell ref="B264:G265"/>
    <mergeCell ref="H264:L265"/>
    <mergeCell ref="B218:G231"/>
    <mergeCell ref="H218:L231"/>
    <mergeCell ref="B232:G233"/>
    <mergeCell ref="H232:L233"/>
    <mergeCell ref="B234:G247"/>
    <mergeCell ref="H234:L247"/>
    <mergeCell ref="B296:G297"/>
    <mergeCell ref="H296:L297"/>
    <mergeCell ref="B298:G311"/>
    <mergeCell ref="H298:L311"/>
    <mergeCell ref="B312:G313"/>
    <mergeCell ref="H312:L313"/>
    <mergeCell ref="B266:G279"/>
    <mergeCell ref="H266:L279"/>
    <mergeCell ref="B280:G281"/>
    <mergeCell ref="H280:L281"/>
    <mergeCell ref="B282:G295"/>
    <mergeCell ref="H282:L295"/>
    <mergeCell ref="B344:G345"/>
    <mergeCell ref="H344:L345"/>
    <mergeCell ref="B346:G359"/>
    <mergeCell ref="H346:L359"/>
    <mergeCell ref="B360:G361"/>
    <mergeCell ref="H360:L361"/>
    <mergeCell ref="B314:G327"/>
    <mergeCell ref="H314:L327"/>
    <mergeCell ref="B328:G329"/>
    <mergeCell ref="H328:L329"/>
    <mergeCell ref="B330:G343"/>
    <mergeCell ref="H330:L343"/>
    <mergeCell ref="B392:G393"/>
    <mergeCell ref="H392:L393"/>
    <mergeCell ref="B394:L394"/>
    <mergeCell ref="B395:G408"/>
    <mergeCell ref="H395:L408"/>
    <mergeCell ref="B409:G410"/>
    <mergeCell ref="H409:L410"/>
    <mergeCell ref="B362:G375"/>
    <mergeCell ref="H362:L375"/>
    <mergeCell ref="B376:G377"/>
    <mergeCell ref="H376:L377"/>
    <mergeCell ref="B378:G391"/>
    <mergeCell ref="H378:L391"/>
    <mergeCell ref="B441:G442"/>
    <mergeCell ref="H441:L442"/>
    <mergeCell ref="B443:G456"/>
    <mergeCell ref="H443:L456"/>
    <mergeCell ref="B457:G458"/>
    <mergeCell ref="H457:L458"/>
    <mergeCell ref="B411:G424"/>
    <mergeCell ref="H411:L424"/>
    <mergeCell ref="B425:G426"/>
    <mergeCell ref="H425:L426"/>
    <mergeCell ref="B427:G440"/>
    <mergeCell ref="H427:L440"/>
    <mergeCell ref="B489:G490"/>
    <mergeCell ref="H489:L490"/>
    <mergeCell ref="B491:L491"/>
    <mergeCell ref="B459:G472"/>
    <mergeCell ref="H459:L472"/>
    <mergeCell ref="B473:G474"/>
    <mergeCell ref="H473:L474"/>
    <mergeCell ref="B475:G488"/>
    <mergeCell ref="H475:L488"/>
  </mergeCells>
  <pageMargins left="0.62992125984251968" right="0.23622047244094491" top="0.74803149606299213" bottom="0.74803149606299213" header="0.31496062992125984" footer="0.31496062992125984"/>
  <pageSetup scale="10" orientation="portrait" r:id="rId1"/>
  <headerFooter>
    <oddFooter>Página &amp;P&amp;R&amp;A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M169"/>
  <sheetViews>
    <sheetView view="pageBreakPreview" zoomScale="85" zoomScaleNormal="100" zoomScaleSheetLayoutView="85" zoomScalePageLayoutView="110" workbookViewId="0">
      <selection activeCell="O170" sqref="O170"/>
    </sheetView>
  </sheetViews>
  <sheetFormatPr baseColWidth="10" defaultColWidth="11.42578125" defaultRowHeight="15" x14ac:dyDescent="0.25"/>
  <cols>
    <col min="1" max="1" width="3.5703125" style="126" customWidth="1"/>
    <col min="2" max="2" width="4.7109375" style="126" customWidth="1"/>
    <col min="3" max="3" width="8.28515625" style="126" customWidth="1"/>
    <col min="4" max="4" width="8" style="126" customWidth="1"/>
    <col min="5" max="5" width="11.42578125" style="126"/>
    <col min="6" max="6" width="11.85546875" style="126" customWidth="1"/>
    <col min="7" max="7" width="16.28515625" style="126" customWidth="1"/>
    <col min="8" max="8" width="8.5703125" style="126" customWidth="1"/>
    <col min="9" max="9" width="22.42578125" style="126" customWidth="1"/>
    <col min="10" max="10" width="11.7109375" style="126" customWidth="1"/>
    <col min="11" max="11" width="13.42578125" style="126" customWidth="1"/>
    <col min="12" max="12" width="9.42578125" style="126" customWidth="1"/>
    <col min="13" max="13" width="11.42578125" style="126" hidden="1" customWidth="1"/>
    <col min="14" max="16384" width="11.42578125" style="126"/>
  </cols>
  <sheetData>
    <row r="1" spans="2:12" ht="27.75" customHeight="1" x14ac:dyDescent="0.25">
      <c r="B1" s="913" t="s">
        <v>330</v>
      </c>
      <c r="C1" s="914"/>
      <c r="D1" s="914"/>
      <c r="E1" s="914"/>
      <c r="F1" s="914"/>
      <c r="G1" s="914"/>
      <c r="H1" s="914"/>
      <c r="I1" s="914"/>
      <c r="J1" s="914"/>
      <c r="K1" s="914"/>
      <c r="L1" s="915"/>
    </row>
    <row r="2" spans="2:12" ht="11.25" customHeight="1" x14ac:dyDescent="0.25">
      <c r="B2" s="916"/>
      <c r="C2" s="917"/>
      <c r="D2" s="917"/>
      <c r="E2" s="917"/>
      <c r="F2" s="917"/>
      <c r="G2" s="917"/>
      <c r="H2" s="917"/>
      <c r="I2" s="917"/>
      <c r="J2" s="917"/>
      <c r="K2" s="917"/>
      <c r="L2" s="918"/>
    </row>
    <row r="3" spans="2:12" ht="24.95" customHeight="1" x14ac:dyDescent="0.25">
      <c r="B3" s="919" t="s">
        <v>376</v>
      </c>
      <c r="C3" s="920"/>
      <c r="D3" s="920"/>
      <c r="E3" s="921"/>
      <c r="F3" s="153">
        <v>43993</v>
      </c>
      <c r="G3" s="919" t="s">
        <v>377</v>
      </c>
      <c r="H3" s="920"/>
      <c r="I3" s="921"/>
      <c r="J3" s="988">
        <v>43999</v>
      </c>
      <c r="K3" s="920"/>
      <c r="L3" s="921"/>
    </row>
    <row r="4" spans="2:12" ht="24.95" customHeight="1" x14ac:dyDescent="0.25">
      <c r="B4" s="1085" t="s">
        <v>328</v>
      </c>
      <c r="C4" s="926"/>
      <c r="D4" s="926"/>
      <c r="E4" s="926"/>
      <c r="F4" s="926"/>
      <c r="G4" s="927"/>
      <c r="H4" s="1086" t="s">
        <v>603</v>
      </c>
      <c r="I4" s="1087"/>
      <c r="J4" s="205" t="s">
        <v>2</v>
      </c>
      <c r="K4" s="931" t="s">
        <v>0</v>
      </c>
      <c r="L4" s="932"/>
    </row>
    <row r="5" spans="2:12" ht="24.95" customHeight="1" x14ac:dyDescent="0.25">
      <c r="B5" s="206"/>
      <c r="C5" s="207"/>
      <c r="D5" s="207"/>
      <c r="E5" s="207"/>
      <c r="F5" s="207"/>
      <c r="G5" s="208"/>
      <c r="H5" s="1082" t="s">
        <v>604</v>
      </c>
      <c r="I5" s="1083"/>
      <c r="J5" s="205">
        <v>2</v>
      </c>
      <c r="K5" s="931" t="s">
        <v>378</v>
      </c>
      <c r="L5" s="932"/>
    </row>
    <row r="6" spans="2:12" ht="24.95" customHeight="1" thickBot="1" x14ac:dyDescent="0.3">
      <c r="B6" s="926" t="s">
        <v>870</v>
      </c>
      <c r="C6" s="926"/>
      <c r="D6" s="926"/>
      <c r="E6" s="926"/>
      <c r="F6" s="926"/>
      <c r="G6" s="926"/>
      <c r="H6" s="926"/>
      <c r="I6" s="926"/>
      <c r="J6" s="926"/>
      <c r="K6" s="926"/>
      <c r="L6" s="1084"/>
    </row>
    <row r="7" spans="2:12" x14ac:dyDescent="0.25">
      <c r="B7" s="948" t="s">
        <v>555</v>
      </c>
      <c r="C7" s="949"/>
      <c r="D7" s="949"/>
      <c r="E7" s="949"/>
      <c r="F7" s="949"/>
      <c r="G7" s="950"/>
      <c r="H7" s="948" t="s">
        <v>556</v>
      </c>
      <c r="I7" s="949"/>
      <c r="J7" s="949"/>
      <c r="K7" s="949"/>
      <c r="L7" s="950"/>
    </row>
    <row r="8" spans="2:12" x14ac:dyDescent="0.25">
      <c r="B8" s="933"/>
      <c r="C8" s="934"/>
      <c r="D8" s="934"/>
      <c r="E8" s="934"/>
      <c r="F8" s="934"/>
      <c r="G8" s="935"/>
      <c r="H8" s="933"/>
      <c r="I8" s="934"/>
      <c r="J8" s="934"/>
      <c r="K8" s="934"/>
      <c r="L8" s="935"/>
    </row>
    <row r="9" spans="2:12" x14ac:dyDescent="0.25">
      <c r="B9" s="933"/>
      <c r="C9" s="934"/>
      <c r="D9" s="934"/>
      <c r="E9" s="934"/>
      <c r="F9" s="934"/>
      <c r="G9" s="935"/>
      <c r="H9" s="933"/>
      <c r="I9" s="934"/>
      <c r="J9" s="934"/>
      <c r="K9" s="934"/>
      <c r="L9" s="935"/>
    </row>
    <row r="10" spans="2:12" x14ac:dyDescent="0.25">
      <c r="B10" s="933"/>
      <c r="C10" s="934"/>
      <c r="D10" s="934"/>
      <c r="E10" s="934"/>
      <c r="F10" s="934"/>
      <c r="G10" s="935"/>
      <c r="H10" s="933"/>
      <c r="I10" s="934"/>
      <c r="J10" s="934"/>
      <c r="K10" s="934"/>
      <c r="L10" s="935"/>
    </row>
    <row r="11" spans="2:12" x14ac:dyDescent="0.25">
      <c r="B11" s="933"/>
      <c r="C11" s="934"/>
      <c r="D11" s="934"/>
      <c r="E11" s="934"/>
      <c r="F11" s="934"/>
      <c r="G11" s="935"/>
      <c r="H11" s="933"/>
      <c r="I11" s="934"/>
      <c r="J11" s="934"/>
      <c r="K11" s="934"/>
      <c r="L11" s="935"/>
    </row>
    <row r="12" spans="2:12" x14ac:dyDescent="0.25">
      <c r="B12" s="933"/>
      <c r="C12" s="934"/>
      <c r="D12" s="934"/>
      <c r="E12" s="934"/>
      <c r="F12" s="934"/>
      <c r="G12" s="935"/>
      <c r="H12" s="933"/>
      <c r="I12" s="934"/>
      <c r="J12" s="934"/>
      <c r="K12" s="934"/>
      <c r="L12" s="935"/>
    </row>
    <row r="13" spans="2:12" x14ac:dyDescent="0.25">
      <c r="B13" s="933"/>
      <c r="C13" s="934"/>
      <c r="D13" s="934"/>
      <c r="E13" s="934"/>
      <c r="F13" s="934"/>
      <c r="G13" s="935"/>
      <c r="H13" s="933"/>
      <c r="I13" s="934"/>
      <c r="J13" s="934"/>
      <c r="K13" s="934"/>
      <c r="L13" s="935"/>
    </row>
    <row r="14" spans="2:12" x14ac:dyDescent="0.25">
      <c r="B14" s="933"/>
      <c r="C14" s="934"/>
      <c r="D14" s="934"/>
      <c r="E14" s="934"/>
      <c r="F14" s="934"/>
      <c r="G14" s="935"/>
      <c r="H14" s="933"/>
      <c r="I14" s="934"/>
      <c r="J14" s="934"/>
      <c r="K14" s="934"/>
      <c r="L14" s="935"/>
    </row>
    <row r="15" spans="2:12" x14ac:dyDescent="0.25">
      <c r="B15" s="933"/>
      <c r="C15" s="934"/>
      <c r="D15" s="934"/>
      <c r="E15" s="934"/>
      <c r="F15" s="934"/>
      <c r="G15" s="935"/>
      <c r="H15" s="933"/>
      <c r="I15" s="934"/>
      <c r="J15" s="934"/>
      <c r="K15" s="934"/>
      <c r="L15" s="935"/>
    </row>
    <row r="16" spans="2:12" x14ac:dyDescent="0.25">
      <c r="B16" s="933"/>
      <c r="C16" s="934"/>
      <c r="D16" s="934"/>
      <c r="E16" s="934"/>
      <c r="F16" s="934"/>
      <c r="G16" s="935"/>
      <c r="H16" s="933"/>
      <c r="I16" s="934"/>
      <c r="J16" s="934"/>
      <c r="K16" s="934"/>
      <c r="L16" s="935"/>
    </row>
    <row r="17" spans="2:12" x14ac:dyDescent="0.25">
      <c r="B17" s="933"/>
      <c r="C17" s="934"/>
      <c r="D17" s="934"/>
      <c r="E17" s="934"/>
      <c r="F17" s="934"/>
      <c r="G17" s="935"/>
      <c r="H17" s="933"/>
      <c r="I17" s="934"/>
      <c r="J17" s="934"/>
      <c r="K17" s="934"/>
      <c r="L17" s="935"/>
    </row>
    <row r="18" spans="2:12" x14ac:dyDescent="0.25">
      <c r="B18" s="933"/>
      <c r="C18" s="934"/>
      <c r="D18" s="934"/>
      <c r="E18" s="934"/>
      <c r="F18" s="934"/>
      <c r="G18" s="935"/>
      <c r="H18" s="933"/>
      <c r="I18" s="934"/>
      <c r="J18" s="934"/>
      <c r="K18" s="934"/>
      <c r="L18" s="935"/>
    </row>
    <row r="19" spans="2:12" x14ac:dyDescent="0.25">
      <c r="B19" s="933"/>
      <c r="C19" s="934"/>
      <c r="D19" s="934"/>
      <c r="E19" s="934"/>
      <c r="F19" s="934"/>
      <c r="G19" s="935"/>
      <c r="H19" s="933"/>
      <c r="I19" s="934"/>
      <c r="J19" s="934"/>
      <c r="K19" s="934"/>
      <c r="L19" s="935"/>
    </row>
    <row r="20" spans="2:12" x14ac:dyDescent="0.25">
      <c r="B20" s="933"/>
      <c r="C20" s="934"/>
      <c r="D20" s="934"/>
      <c r="E20" s="934"/>
      <c r="F20" s="934"/>
      <c r="G20" s="935"/>
      <c r="H20" s="933"/>
      <c r="I20" s="934"/>
      <c r="J20" s="934"/>
      <c r="K20" s="934"/>
      <c r="L20" s="935"/>
    </row>
    <row r="21" spans="2:12" ht="15" customHeight="1" x14ac:dyDescent="0.25">
      <c r="B21" s="1073">
        <v>1</v>
      </c>
      <c r="C21" s="1074"/>
      <c r="D21" s="1074"/>
      <c r="E21" s="1074"/>
      <c r="F21" s="1074"/>
      <c r="G21" s="1075"/>
      <c r="H21" s="1073">
        <v>2</v>
      </c>
      <c r="I21" s="1074"/>
      <c r="J21" s="1074"/>
      <c r="K21" s="1074"/>
      <c r="L21" s="1075"/>
    </row>
    <row r="22" spans="2:12" ht="15.75" thickBot="1" x14ac:dyDescent="0.3">
      <c r="B22" s="1076"/>
      <c r="C22" s="1077"/>
      <c r="D22" s="1077"/>
      <c r="E22" s="1077"/>
      <c r="F22" s="1077"/>
      <c r="G22" s="1078"/>
      <c r="H22" s="1076"/>
      <c r="I22" s="1077"/>
      <c r="J22" s="1077"/>
      <c r="K22" s="1077"/>
      <c r="L22" s="1078"/>
    </row>
    <row r="23" spans="2:12" x14ac:dyDescent="0.25">
      <c r="B23" s="948" t="s">
        <v>555</v>
      </c>
      <c r="C23" s="949"/>
      <c r="D23" s="949"/>
      <c r="E23" s="949"/>
      <c r="F23" s="949"/>
      <c r="G23" s="950"/>
      <c r="H23" s="948" t="s">
        <v>556</v>
      </c>
      <c r="I23" s="949"/>
      <c r="J23" s="949"/>
      <c r="K23" s="949"/>
      <c r="L23" s="950"/>
    </row>
    <row r="24" spans="2:12" x14ac:dyDescent="0.25">
      <c r="B24" s="933"/>
      <c r="C24" s="934"/>
      <c r="D24" s="934"/>
      <c r="E24" s="934"/>
      <c r="F24" s="934"/>
      <c r="G24" s="935"/>
      <c r="H24" s="933"/>
      <c r="I24" s="934"/>
      <c r="J24" s="934"/>
      <c r="K24" s="934"/>
      <c r="L24" s="935"/>
    </row>
    <row r="25" spans="2:12" x14ac:dyDescent="0.25">
      <c r="B25" s="933"/>
      <c r="C25" s="934"/>
      <c r="D25" s="934"/>
      <c r="E25" s="934"/>
      <c r="F25" s="934"/>
      <c r="G25" s="935"/>
      <c r="H25" s="933"/>
      <c r="I25" s="934"/>
      <c r="J25" s="934"/>
      <c r="K25" s="934"/>
      <c r="L25" s="935"/>
    </row>
    <row r="26" spans="2:12" x14ac:dyDescent="0.25">
      <c r="B26" s="933"/>
      <c r="C26" s="934"/>
      <c r="D26" s="934"/>
      <c r="E26" s="934"/>
      <c r="F26" s="934"/>
      <c r="G26" s="935"/>
      <c r="H26" s="933"/>
      <c r="I26" s="934"/>
      <c r="J26" s="934"/>
      <c r="K26" s="934"/>
      <c r="L26" s="935"/>
    </row>
    <row r="27" spans="2:12" x14ac:dyDescent="0.25">
      <c r="B27" s="933"/>
      <c r="C27" s="934"/>
      <c r="D27" s="934"/>
      <c r="E27" s="934"/>
      <c r="F27" s="934"/>
      <c r="G27" s="935"/>
      <c r="H27" s="933"/>
      <c r="I27" s="934"/>
      <c r="J27" s="934"/>
      <c r="K27" s="934"/>
      <c r="L27" s="935"/>
    </row>
    <row r="28" spans="2:12" x14ac:dyDescent="0.25">
      <c r="B28" s="933"/>
      <c r="C28" s="934"/>
      <c r="D28" s="934"/>
      <c r="E28" s="934"/>
      <c r="F28" s="934"/>
      <c r="G28" s="935"/>
      <c r="H28" s="933"/>
      <c r="I28" s="934"/>
      <c r="J28" s="934"/>
      <c r="K28" s="934"/>
      <c r="L28" s="935"/>
    </row>
    <row r="29" spans="2:12" x14ac:dyDescent="0.25">
      <c r="B29" s="933"/>
      <c r="C29" s="934"/>
      <c r="D29" s="934"/>
      <c r="E29" s="934"/>
      <c r="F29" s="934"/>
      <c r="G29" s="935"/>
      <c r="H29" s="933"/>
      <c r="I29" s="934"/>
      <c r="J29" s="934"/>
      <c r="K29" s="934"/>
      <c r="L29" s="935"/>
    </row>
    <row r="30" spans="2:12" x14ac:dyDescent="0.25">
      <c r="B30" s="933"/>
      <c r="C30" s="934"/>
      <c r="D30" s="934"/>
      <c r="E30" s="934"/>
      <c r="F30" s="934"/>
      <c r="G30" s="935"/>
      <c r="H30" s="933"/>
      <c r="I30" s="934"/>
      <c r="J30" s="934"/>
      <c r="K30" s="934"/>
      <c r="L30" s="935"/>
    </row>
    <row r="31" spans="2:12" x14ac:dyDescent="0.25">
      <c r="B31" s="933"/>
      <c r="C31" s="934"/>
      <c r="D31" s="934"/>
      <c r="E31" s="934"/>
      <c r="F31" s="934"/>
      <c r="G31" s="935"/>
      <c r="H31" s="933"/>
      <c r="I31" s="934"/>
      <c r="J31" s="934"/>
      <c r="K31" s="934"/>
      <c r="L31" s="935"/>
    </row>
    <row r="32" spans="2:12" x14ac:dyDescent="0.25">
      <c r="B32" s="933"/>
      <c r="C32" s="934"/>
      <c r="D32" s="934"/>
      <c r="E32" s="934"/>
      <c r="F32" s="934"/>
      <c r="G32" s="935"/>
      <c r="H32" s="933"/>
      <c r="I32" s="934"/>
      <c r="J32" s="934"/>
      <c r="K32" s="934"/>
      <c r="L32" s="935"/>
    </row>
    <row r="33" spans="2:12" x14ac:dyDescent="0.25">
      <c r="B33" s="933"/>
      <c r="C33" s="934"/>
      <c r="D33" s="934"/>
      <c r="E33" s="934"/>
      <c r="F33" s="934"/>
      <c r="G33" s="935"/>
      <c r="H33" s="933"/>
      <c r="I33" s="934"/>
      <c r="J33" s="934"/>
      <c r="K33" s="934"/>
      <c r="L33" s="935"/>
    </row>
    <row r="34" spans="2:12" x14ac:dyDescent="0.25">
      <c r="B34" s="933"/>
      <c r="C34" s="934"/>
      <c r="D34" s="934"/>
      <c r="E34" s="934"/>
      <c r="F34" s="934"/>
      <c r="G34" s="935"/>
      <c r="H34" s="933"/>
      <c r="I34" s="934"/>
      <c r="J34" s="934"/>
      <c r="K34" s="934"/>
      <c r="L34" s="935"/>
    </row>
    <row r="35" spans="2:12" x14ac:dyDescent="0.25">
      <c r="B35" s="933"/>
      <c r="C35" s="934"/>
      <c r="D35" s="934"/>
      <c r="E35" s="934"/>
      <c r="F35" s="934"/>
      <c r="G35" s="935"/>
      <c r="H35" s="933"/>
      <c r="I35" s="934"/>
      <c r="J35" s="934"/>
      <c r="K35" s="934"/>
      <c r="L35" s="935"/>
    </row>
    <row r="36" spans="2:12" x14ac:dyDescent="0.25">
      <c r="B36" s="933"/>
      <c r="C36" s="934"/>
      <c r="D36" s="934"/>
      <c r="E36" s="934"/>
      <c r="F36" s="934"/>
      <c r="G36" s="935"/>
      <c r="H36" s="933"/>
      <c r="I36" s="934"/>
      <c r="J36" s="934"/>
      <c r="K36" s="934"/>
      <c r="L36" s="935"/>
    </row>
    <row r="37" spans="2:12" ht="15" customHeight="1" x14ac:dyDescent="0.25">
      <c r="B37" s="1073">
        <v>3</v>
      </c>
      <c r="C37" s="1074"/>
      <c r="D37" s="1074"/>
      <c r="E37" s="1074"/>
      <c r="F37" s="1074"/>
      <c r="G37" s="1075"/>
      <c r="H37" s="1073">
        <v>4</v>
      </c>
      <c r="I37" s="1074"/>
      <c r="J37" s="1074"/>
      <c r="K37" s="1074"/>
      <c r="L37" s="1075"/>
    </row>
    <row r="38" spans="2:12" ht="15.75" thickBot="1" x14ac:dyDescent="0.3">
      <c r="B38" s="1076"/>
      <c r="C38" s="1077"/>
      <c r="D38" s="1077"/>
      <c r="E38" s="1077"/>
      <c r="F38" s="1077"/>
      <c r="G38" s="1078"/>
      <c r="H38" s="1076"/>
      <c r="I38" s="1077"/>
      <c r="J38" s="1077"/>
      <c r="K38" s="1077"/>
      <c r="L38" s="1078"/>
    </row>
    <row r="39" spans="2:12" ht="138" customHeight="1" thickBot="1" x14ac:dyDescent="0.3">
      <c r="B39" s="1079" t="s">
        <v>1096</v>
      </c>
      <c r="C39" s="1080"/>
      <c r="D39" s="1080"/>
      <c r="E39" s="1080"/>
      <c r="F39" s="1080"/>
      <c r="G39" s="1080"/>
      <c r="H39" s="1080"/>
      <c r="I39" s="1080"/>
      <c r="J39" s="1080"/>
      <c r="K39" s="1080"/>
      <c r="L39" s="1081"/>
    </row>
    <row r="40" spans="2:12" x14ac:dyDescent="0.25">
      <c r="B40" s="948" t="s">
        <v>555</v>
      </c>
      <c r="C40" s="949"/>
      <c r="D40" s="949"/>
      <c r="E40" s="949"/>
      <c r="F40" s="949"/>
      <c r="G40" s="950"/>
      <c r="H40" s="948" t="s">
        <v>556</v>
      </c>
      <c r="I40" s="949"/>
      <c r="J40" s="949"/>
      <c r="K40" s="949"/>
      <c r="L40" s="950"/>
    </row>
    <row r="41" spans="2:12" x14ac:dyDescent="0.25">
      <c r="B41" s="933"/>
      <c r="C41" s="934"/>
      <c r="D41" s="934"/>
      <c r="E41" s="934"/>
      <c r="F41" s="934"/>
      <c r="G41" s="935"/>
      <c r="H41" s="933"/>
      <c r="I41" s="934"/>
      <c r="J41" s="934"/>
      <c r="K41" s="934"/>
      <c r="L41" s="935"/>
    </row>
    <row r="42" spans="2:12" x14ac:dyDescent="0.25">
      <c r="B42" s="933"/>
      <c r="C42" s="934"/>
      <c r="D42" s="934"/>
      <c r="E42" s="934"/>
      <c r="F42" s="934"/>
      <c r="G42" s="935"/>
      <c r="H42" s="933"/>
      <c r="I42" s="934"/>
      <c r="J42" s="934"/>
      <c r="K42" s="934"/>
      <c r="L42" s="935"/>
    </row>
    <row r="43" spans="2:12" x14ac:dyDescent="0.25">
      <c r="B43" s="933"/>
      <c r="C43" s="934"/>
      <c r="D43" s="934"/>
      <c r="E43" s="934"/>
      <c r="F43" s="934"/>
      <c r="G43" s="935"/>
      <c r="H43" s="933"/>
      <c r="I43" s="934"/>
      <c r="J43" s="934"/>
      <c r="K43" s="934"/>
      <c r="L43" s="935"/>
    </row>
    <row r="44" spans="2:12" x14ac:dyDescent="0.25">
      <c r="B44" s="933"/>
      <c r="C44" s="934"/>
      <c r="D44" s="934"/>
      <c r="E44" s="934"/>
      <c r="F44" s="934"/>
      <c r="G44" s="935"/>
      <c r="H44" s="933"/>
      <c r="I44" s="934"/>
      <c r="J44" s="934"/>
      <c r="K44" s="934"/>
      <c r="L44" s="935"/>
    </row>
    <row r="45" spans="2:12" x14ac:dyDescent="0.25">
      <c r="B45" s="933"/>
      <c r="C45" s="934"/>
      <c r="D45" s="934"/>
      <c r="E45" s="934"/>
      <c r="F45" s="934"/>
      <c r="G45" s="935"/>
      <c r="H45" s="933"/>
      <c r="I45" s="934"/>
      <c r="J45" s="934"/>
      <c r="K45" s="934"/>
      <c r="L45" s="935"/>
    </row>
    <row r="46" spans="2:12" x14ac:dyDescent="0.25">
      <c r="B46" s="933"/>
      <c r="C46" s="934"/>
      <c r="D46" s="934"/>
      <c r="E46" s="934"/>
      <c r="F46" s="934"/>
      <c r="G46" s="935"/>
      <c r="H46" s="933"/>
      <c r="I46" s="934"/>
      <c r="J46" s="934"/>
      <c r="K46" s="934"/>
      <c r="L46" s="935"/>
    </row>
    <row r="47" spans="2:12" x14ac:dyDescent="0.25">
      <c r="B47" s="933"/>
      <c r="C47" s="934"/>
      <c r="D47" s="934"/>
      <c r="E47" s="934"/>
      <c r="F47" s="934"/>
      <c r="G47" s="935"/>
      <c r="H47" s="933"/>
      <c r="I47" s="934"/>
      <c r="J47" s="934"/>
      <c r="K47" s="934"/>
      <c r="L47" s="935"/>
    </row>
    <row r="48" spans="2:12" x14ac:dyDescent="0.25">
      <c r="B48" s="933"/>
      <c r="C48" s="934"/>
      <c r="D48" s="934"/>
      <c r="E48" s="934"/>
      <c r="F48" s="934"/>
      <c r="G48" s="935"/>
      <c r="H48" s="933"/>
      <c r="I48" s="934"/>
      <c r="J48" s="934"/>
      <c r="K48" s="934"/>
      <c r="L48" s="935"/>
    </row>
    <row r="49" spans="2:12" x14ac:dyDescent="0.25">
      <c r="B49" s="933"/>
      <c r="C49" s="934"/>
      <c r="D49" s="934"/>
      <c r="E49" s="934"/>
      <c r="F49" s="934"/>
      <c r="G49" s="935"/>
      <c r="H49" s="933"/>
      <c r="I49" s="934"/>
      <c r="J49" s="934"/>
      <c r="K49" s="934"/>
      <c r="L49" s="935"/>
    </row>
    <row r="50" spans="2:12" x14ac:dyDescent="0.25">
      <c r="B50" s="933"/>
      <c r="C50" s="934"/>
      <c r="D50" s="934"/>
      <c r="E50" s="934"/>
      <c r="F50" s="934"/>
      <c r="G50" s="935"/>
      <c r="H50" s="933"/>
      <c r="I50" s="934"/>
      <c r="J50" s="934"/>
      <c r="K50" s="934"/>
      <c r="L50" s="935"/>
    </row>
    <row r="51" spans="2:12" x14ac:dyDescent="0.25">
      <c r="B51" s="933"/>
      <c r="C51" s="934"/>
      <c r="D51" s="934"/>
      <c r="E51" s="934"/>
      <c r="F51" s="934"/>
      <c r="G51" s="935"/>
      <c r="H51" s="933"/>
      <c r="I51" s="934"/>
      <c r="J51" s="934"/>
      <c r="K51" s="934"/>
      <c r="L51" s="935"/>
    </row>
    <row r="52" spans="2:12" x14ac:dyDescent="0.25">
      <c r="B52" s="933"/>
      <c r="C52" s="934"/>
      <c r="D52" s="934"/>
      <c r="E52" s="934"/>
      <c r="F52" s="934"/>
      <c r="G52" s="935"/>
      <c r="H52" s="933"/>
      <c r="I52" s="934"/>
      <c r="J52" s="934"/>
      <c r="K52" s="934"/>
      <c r="L52" s="935"/>
    </row>
    <row r="53" spans="2:12" x14ac:dyDescent="0.25">
      <c r="B53" s="933"/>
      <c r="C53" s="934"/>
      <c r="D53" s="934"/>
      <c r="E53" s="934"/>
      <c r="F53" s="934"/>
      <c r="G53" s="935"/>
      <c r="H53" s="933"/>
      <c r="I53" s="934"/>
      <c r="J53" s="934"/>
      <c r="K53" s="934"/>
      <c r="L53" s="935"/>
    </row>
    <row r="54" spans="2:12" ht="15" customHeight="1" x14ac:dyDescent="0.25">
      <c r="B54" s="1073">
        <v>5</v>
      </c>
      <c r="C54" s="1074"/>
      <c r="D54" s="1074"/>
      <c r="E54" s="1074"/>
      <c r="F54" s="1074"/>
      <c r="G54" s="1075"/>
      <c r="H54" s="1073">
        <v>6</v>
      </c>
      <c r="I54" s="1074"/>
      <c r="J54" s="1074"/>
      <c r="K54" s="1074"/>
      <c r="L54" s="1075"/>
    </row>
    <row r="55" spans="2:12" ht="15.75" thickBot="1" x14ac:dyDescent="0.3">
      <c r="B55" s="1076"/>
      <c r="C55" s="1077"/>
      <c r="D55" s="1077"/>
      <c r="E55" s="1077"/>
      <c r="F55" s="1077"/>
      <c r="G55" s="1078"/>
      <c r="H55" s="1076"/>
      <c r="I55" s="1077"/>
      <c r="J55" s="1077"/>
      <c r="K55" s="1077"/>
      <c r="L55" s="1078"/>
    </row>
    <row r="56" spans="2:12" x14ac:dyDescent="0.25">
      <c r="B56" s="948" t="s">
        <v>555</v>
      </c>
      <c r="C56" s="949"/>
      <c r="D56" s="949"/>
      <c r="E56" s="949"/>
      <c r="F56" s="949"/>
      <c r="G56" s="950"/>
      <c r="H56" s="948" t="s">
        <v>556</v>
      </c>
      <c r="I56" s="949"/>
      <c r="J56" s="949"/>
      <c r="K56" s="949"/>
      <c r="L56" s="950"/>
    </row>
    <row r="57" spans="2:12" x14ac:dyDescent="0.25">
      <c r="B57" s="933"/>
      <c r="C57" s="934"/>
      <c r="D57" s="934"/>
      <c r="E57" s="934"/>
      <c r="F57" s="934"/>
      <c r="G57" s="935"/>
      <c r="H57" s="933"/>
      <c r="I57" s="934"/>
      <c r="J57" s="934"/>
      <c r="K57" s="934"/>
      <c r="L57" s="935"/>
    </row>
    <row r="58" spans="2:12" x14ac:dyDescent="0.25">
      <c r="B58" s="933"/>
      <c r="C58" s="934"/>
      <c r="D58" s="934"/>
      <c r="E58" s="934"/>
      <c r="F58" s="934"/>
      <c r="G58" s="935"/>
      <c r="H58" s="933"/>
      <c r="I58" s="934"/>
      <c r="J58" s="934"/>
      <c r="K58" s="934"/>
      <c r="L58" s="935"/>
    </row>
    <row r="59" spans="2:12" x14ac:dyDescent="0.25">
      <c r="B59" s="933"/>
      <c r="C59" s="934"/>
      <c r="D59" s="934"/>
      <c r="E59" s="934"/>
      <c r="F59" s="934"/>
      <c r="G59" s="935"/>
      <c r="H59" s="933"/>
      <c r="I59" s="934"/>
      <c r="J59" s="934"/>
      <c r="K59" s="934"/>
      <c r="L59" s="935"/>
    </row>
    <row r="60" spans="2:12" x14ac:dyDescent="0.25">
      <c r="B60" s="933"/>
      <c r="C60" s="934"/>
      <c r="D60" s="934"/>
      <c r="E60" s="934"/>
      <c r="F60" s="934"/>
      <c r="G60" s="935"/>
      <c r="H60" s="933"/>
      <c r="I60" s="934"/>
      <c r="J60" s="934"/>
      <c r="K60" s="934"/>
      <c r="L60" s="935"/>
    </row>
    <row r="61" spans="2:12" x14ac:dyDescent="0.25">
      <c r="B61" s="933"/>
      <c r="C61" s="934"/>
      <c r="D61" s="934"/>
      <c r="E61" s="934"/>
      <c r="F61" s="934"/>
      <c r="G61" s="935"/>
      <c r="H61" s="933"/>
      <c r="I61" s="934"/>
      <c r="J61" s="934"/>
      <c r="K61" s="934"/>
      <c r="L61" s="935"/>
    </row>
    <row r="62" spans="2:12" x14ac:dyDescent="0.25">
      <c r="B62" s="933"/>
      <c r="C62" s="934"/>
      <c r="D62" s="934"/>
      <c r="E62" s="934"/>
      <c r="F62" s="934"/>
      <c r="G62" s="935"/>
      <c r="H62" s="933"/>
      <c r="I62" s="934"/>
      <c r="J62" s="934"/>
      <c r="K62" s="934"/>
      <c r="L62" s="935"/>
    </row>
    <row r="63" spans="2:12" x14ac:dyDescent="0.25">
      <c r="B63" s="933"/>
      <c r="C63" s="934"/>
      <c r="D63" s="934"/>
      <c r="E63" s="934"/>
      <c r="F63" s="934"/>
      <c r="G63" s="935"/>
      <c r="H63" s="933"/>
      <c r="I63" s="934"/>
      <c r="J63" s="934"/>
      <c r="K63" s="934"/>
      <c r="L63" s="935"/>
    </row>
    <row r="64" spans="2:12" x14ac:dyDescent="0.25">
      <c r="B64" s="933"/>
      <c r="C64" s="934"/>
      <c r="D64" s="934"/>
      <c r="E64" s="934"/>
      <c r="F64" s="934"/>
      <c r="G64" s="935"/>
      <c r="H64" s="933"/>
      <c r="I64" s="934"/>
      <c r="J64" s="934"/>
      <c r="K64" s="934"/>
      <c r="L64" s="935"/>
    </row>
    <row r="65" spans="2:12" x14ac:dyDescent="0.25">
      <c r="B65" s="933"/>
      <c r="C65" s="934"/>
      <c r="D65" s="934"/>
      <c r="E65" s="934"/>
      <c r="F65" s="934"/>
      <c r="G65" s="935"/>
      <c r="H65" s="933"/>
      <c r="I65" s="934"/>
      <c r="J65" s="934"/>
      <c r="K65" s="934"/>
      <c r="L65" s="935"/>
    </row>
    <row r="66" spans="2:12" x14ac:dyDescent="0.25">
      <c r="B66" s="933"/>
      <c r="C66" s="934"/>
      <c r="D66" s="934"/>
      <c r="E66" s="934"/>
      <c r="F66" s="934"/>
      <c r="G66" s="935"/>
      <c r="H66" s="933"/>
      <c r="I66" s="934"/>
      <c r="J66" s="934"/>
      <c r="K66" s="934"/>
      <c r="L66" s="935"/>
    </row>
    <row r="67" spans="2:12" x14ac:dyDescent="0.25">
      <c r="B67" s="933"/>
      <c r="C67" s="934"/>
      <c r="D67" s="934"/>
      <c r="E67" s="934"/>
      <c r="F67" s="934"/>
      <c r="G67" s="935"/>
      <c r="H67" s="933"/>
      <c r="I67" s="934"/>
      <c r="J67" s="934"/>
      <c r="K67" s="934"/>
      <c r="L67" s="935"/>
    </row>
    <row r="68" spans="2:12" x14ac:dyDescent="0.25">
      <c r="B68" s="933"/>
      <c r="C68" s="934"/>
      <c r="D68" s="934"/>
      <c r="E68" s="934"/>
      <c r="F68" s="934"/>
      <c r="G68" s="935"/>
      <c r="H68" s="933"/>
      <c r="I68" s="934"/>
      <c r="J68" s="934"/>
      <c r="K68" s="934"/>
      <c r="L68" s="935"/>
    </row>
    <row r="69" spans="2:12" x14ac:dyDescent="0.25">
      <c r="B69" s="933"/>
      <c r="C69" s="934"/>
      <c r="D69" s="934"/>
      <c r="E69" s="934"/>
      <c r="F69" s="934"/>
      <c r="G69" s="935"/>
      <c r="H69" s="933"/>
      <c r="I69" s="934"/>
      <c r="J69" s="934"/>
      <c r="K69" s="934"/>
      <c r="L69" s="935"/>
    </row>
    <row r="70" spans="2:12" ht="15" customHeight="1" x14ac:dyDescent="0.25">
      <c r="B70" s="1073">
        <v>7</v>
      </c>
      <c r="C70" s="1074"/>
      <c r="D70" s="1074"/>
      <c r="E70" s="1074"/>
      <c r="F70" s="1074"/>
      <c r="G70" s="1075"/>
      <c r="H70" s="1073">
        <v>8</v>
      </c>
      <c r="I70" s="1074"/>
      <c r="J70" s="1074"/>
      <c r="K70" s="1074"/>
      <c r="L70" s="1075"/>
    </row>
    <row r="71" spans="2:12" ht="15.75" thickBot="1" x14ac:dyDescent="0.3">
      <c r="B71" s="1076"/>
      <c r="C71" s="1077"/>
      <c r="D71" s="1077"/>
      <c r="E71" s="1077"/>
      <c r="F71" s="1077"/>
      <c r="G71" s="1078"/>
      <c r="H71" s="1076"/>
      <c r="I71" s="1077"/>
      <c r="J71" s="1077"/>
      <c r="K71" s="1077"/>
      <c r="L71" s="1078"/>
    </row>
    <row r="72" spans="2:12" x14ac:dyDescent="0.25">
      <c r="B72" s="948" t="s">
        <v>555</v>
      </c>
      <c r="C72" s="949"/>
      <c r="D72" s="949"/>
      <c r="E72" s="949"/>
      <c r="F72" s="949"/>
      <c r="G72" s="950"/>
      <c r="H72" s="948" t="s">
        <v>556</v>
      </c>
      <c r="I72" s="949"/>
      <c r="J72" s="949"/>
      <c r="K72" s="949"/>
      <c r="L72" s="950"/>
    </row>
    <row r="73" spans="2:12" x14ac:dyDescent="0.25">
      <c r="B73" s="933"/>
      <c r="C73" s="934"/>
      <c r="D73" s="934"/>
      <c r="E73" s="934"/>
      <c r="F73" s="934"/>
      <c r="G73" s="935"/>
      <c r="H73" s="933"/>
      <c r="I73" s="934"/>
      <c r="J73" s="934"/>
      <c r="K73" s="934"/>
      <c r="L73" s="935"/>
    </row>
    <row r="74" spans="2:12" x14ac:dyDescent="0.25">
      <c r="B74" s="933"/>
      <c r="C74" s="934"/>
      <c r="D74" s="934"/>
      <c r="E74" s="934"/>
      <c r="F74" s="934"/>
      <c r="G74" s="935"/>
      <c r="H74" s="933"/>
      <c r="I74" s="934"/>
      <c r="J74" s="934"/>
      <c r="K74" s="934"/>
      <c r="L74" s="935"/>
    </row>
    <row r="75" spans="2:12" x14ac:dyDescent="0.25">
      <c r="B75" s="933"/>
      <c r="C75" s="934"/>
      <c r="D75" s="934"/>
      <c r="E75" s="934"/>
      <c r="F75" s="934"/>
      <c r="G75" s="935"/>
      <c r="H75" s="933"/>
      <c r="I75" s="934"/>
      <c r="J75" s="934"/>
      <c r="K75" s="934"/>
      <c r="L75" s="935"/>
    </row>
    <row r="76" spans="2:12" x14ac:dyDescent="0.25">
      <c r="B76" s="933"/>
      <c r="C76" s="934"/>
      <c r="D76" s="934"/>
      <c r="E76" s="934"/>
      <c r="F76" s="934"/>
      <c r="G76" s="935"/>
      <c r="H76" s="933"/>
      <c r="I76" s="934"/>
      <c r="J76" s="934"/>
      <c r="K76" s="934"/>
      <c r="L76" s="935"/>
    </row>
    <row r="77" spans="2:12" x14ac:dyDescent="0.25">
      <c r="B77" s="933"/>
      <c r="C77" s="934"/>
      <c r="D77" s="934"/>
      <c r="E77" s="934"/>
      <c r="F77" s="934"/>
      <c r="G77" s="935"/>
      <c r="H77" s="933"/>
      <c r="I77" s="934"/>
      <c r="J77" s="934"/>
      <c r="K77" s="934"/>
      <c r="L77" s="935"/>
    </row>
    <row r="78" spans="2:12" x14ac:dyDescent="0.25">
      <c r="B78" s="933"/>
      <c r="C78" s="934"/>
      <c r="D78" s="934"/>
      <c r="E78" s="934"/>
      <c r="F78" s="934"/>
      <c r="G78" s="935"/>
      <c r="H78" s="933"/>
      <c r="I78" s="934"/>
      <c r="J78" s="934"/>
      <c r="K78" s="934"/>
      <c r="L78" s="935"/>
    </row>
    <row r="79" spans="2:12" x14ac:dyDescent="0.25">
      <c r="B79" s="933"/>
      <c r="C79" s="934"/>
      <c r="D79" s="934"/>
      <c r="E79" s="934"/>
      <c r="F79" s="934"/>
      <c r="G79" s="935"/>
      <c r="H79" s="933"/>
      <c r="I79" s="934"/>
      <c r="J79" s="934"/>
      <c r="K79" s="934"/>
      <c r="L79" s="935"/>
    </row>
    <row r="80" spans="2:12" x14ac:dyDescent="0.25">
      <c r="B80" s="933"/>
      <c r="C80" s="934"/>
      <c r="D80" s="934"/>
      <c r="E80" s="934"/>
      <c r="F80" s="934"/>
      <c r="G80" s="935"/>
      <c r="H80" s="933"/>
      <c r="I80" s="934"/>
      <c r="J80" s="934"/>
      <c r="K80" s="934"/>
      <c r="L80" s="935"/>
    </row>
    <row r="81" spans="2:12" x14ac:dyDescent="0.25">
      <c r="B81" s="933"/>
      <c r="C81" s="934"/>
      <c r="D81" s="934"/>
      <c r="E81" s="934"/>
      <c r="F81" s="934"/>
      <c r="G81" s="935"/>
      <c r="H81" s="933"/>
      <c r="I81" s="934"/>
      <c r="J81" s="934"/>
      <c r="K81" s="934"/>
      <c r="L81" s="935"/>
    </row>
    <row r="82" spans="2:12" x14ac:dyDescent="0.25">
      <c r="B82" s="933"/>
      <c r="C82" s="934"/>
      <c r="D82" s="934"/>
      <c r="E82" s="934"/>
      <c r="F82" s="934"/>
      <c r="G82" s="935"/>
      <c r="H82" s="933"/>
      <c r="I82" s="934"/>
      <c r="J82" s="934"/>
      <c r="K82" s="934"/>
      <c r="L82" s="935"/>
    </row>
    <row r="83" spans="2:12" x14ac:dyDescent="0.25">
      <c r="B83" s="933"/>
      <c r="C83" s="934"/>
      <c r="D83" s="934"/>
      <c r="E83" s="934"/>
      <c r="F83" s="934"/>
      <c r="G83" s="935"/>
      <c r="H83" s="933"/>
      <c r="I83" s="934"/>
      <c r="J83" s="934"/>
      <c r="K83" s="934"/>
      <c r="L83" s="935"/>
    </row>
    <row r="84" spans="2:12" x14ac:dyDescent="0.25">
      <c r="B84" s="933"/>
      <c r="C84" s="934"/>
      <c r="D84" s="934"/>
      <c r="E84" s="934"/>
      <c r="F84" s="934"/>
      <c r="G84" s="935"/>
      <c r="H84" s="933"/>
      <c r="I84" s="934"/>
      <c r="J84" s="934"/>
      <c r="K84" s="934"/>
      <c r="L84" s="935"/>
    </row>
    <row r="85" spans="2:12" x14ac:dyDescent="0.25">
      <c r="B85" s="933"/>
      <c r="C85" s="934"/>
      <c r="D85" s="934"/>
      <c r="E85" s="934"/>
      <c r="F85" s="934"/>
      <c r="G85" s="935"/>
      <c r="H85" s="933"/>
      <c r="I85" s="934"/>
      <c r="J85" s="934"/>
      <c r="K85" s="934"/>
      <c r="L85" s="935"/>
    </row>
    <row r="86" spans="2:12" ht="15" customHeight="1" x14ac:dyDescent="0.25">
      <c r="B86" s="1073">
        <v>9</v>
      </c>
      <c r="C86" s="1074"/>
      <c r="D86" s="1074"/>
      <c r="E86" s="1074"/>
      <c r="F86" s="1074"/>
      <c r="G86" s="1075"/>
      <c r="H86" s="1073">
        <v>10</v>
      </c>
      <c r="I86" s="1074"/>
      <c r="J86" s="1074"/>
      <c r="K86" s="1074"/>
      <c r="L86" s="1075"/>
    </row>
    <row r="87" spans="2:12" ht="15.75" thickBot="1" x14ac:dyDescent="0.3">
      <c r="B87" s="1076"/>
      <c r="C87" s="1077"/>
      <c r="D87" s="1077"/>
      <c r="E87" s="1077"/>
      <c r="F87" s="1077"/>
      <c r="G87" s="1078"/>
      <c r="H87" s="1076"/>
      <c r="I87" s="1077"/>
      <c r="J87" s="1077"/>
      <c r="K87" s="1077"/>
      <c r="L87" s="1078"/>
    </row>
    <row r="88" spans="2:12" x14ac:dyDescent="0.25">
      <c r="B88" s="948" t="s">
        <v>555</v>
      </c>
      <c r="C88" s="949"/>
      <c r="D88" s="949"/>
      <c r="E88" s="949"/>
      <c r="F88" s="949"/>
      <c r="G88" s="950"/>
      <c r="H88" s="948" t="s">
        <v>556</v>
      </c>
      <c r="I88" s="949"/>
      <c r="J88" s="949"/>
      <c r="K88" s="949"/>
      <c r="L88" s="950"/>
    </row>
    <row r="89" spans="2:12" x14ac:dyDescent="0.25">
      <c r="B89" s="933"/>
      <c r="C89" s="934"/>
      <c r="D89" s="934"/>
      <c r="E89" s="934"/>
      <c r="F89" s="934"/>
      <c r="G89" s="935"/>
      <c r="H89" s="933"/>
      <c r="I89" s="934"/>
      <c r="J89" s="934"/>
      <c r="K89" s="934"/>
      <c r="L89" s="935"/>
    </row>
    <row r="90" spans="2:12" x14ac:dyDescent="0.25">
      <c r="B90" s="933"/>
      <c r="C90" s="934"/>
      <c r="D90" s="934"/>
      <c r="E90" s="934"/>
      <c r="F90" s="934"/>
      <c r="G90" s="935"/>
      <c r="H90" s="933"/>
      <c r="I90" s="934"/>
      <c r="J90" s="934"/>
      <c r="K90" s="934"/>
      <c r="L90" s="935"/>
    </row>
    <row r="91" spans="2:12" x14ac:dyDescent="0.25">
      <c r="B91" s="933"/>
      <c r="C91" s="934"/>
      <c r="D91" s="934"/>
      <c r="E91" s="934"/>
      <c r="F91" s="934"/>
      <c r="G91" s="935"/>
      <c r="H91" s="933"/>
      <c r="I91" s="934"/>
      <c r="J91" s="934"/>
      <c r="K91" s="934"/>
      <c r="L91" s="935"/>
    </row>
    <row r="92" spans="2:12" x14ac:dyDescent="0.25">
      <c r="B92" s="933"/>
      <c r="C92" s="934"/>
      <c r="D92" s="934"/>
      <c r="E92" s="934"/>
      <c r="F92" s="934"/>
      <c r="G92" s="935"/>
      <c r="H92" s="933"/>
      <c r="I92" s="934"/>
      <c r="J92" s="934"/>
      <c r="K92" s="934"/>
      <c r="L92" s="935"/>
    </row>
    <row r="93" spans="2:12" x14ac:dyDescent="0.25">
      <c r="B93" s="933"/>
      <c r="C93" s="934"/>
      <c r="D93" s="934"/>
      <c r="E93" s="934"/>
      <c r="F93" s="934"/>
      <c r="G93" s="935"/>
      <c r="H93" s="933"/>
      <c r="I93" s="934"/>
      <c r="J93" s="934"/>
      <c r="K93" s="934"/>
      <c r="L93" s="935"/>
    </row>
    <row r="94" spans="2:12" x14ac:dyDescent="0.25">
      <c r="B94" s="933"/>
      <c r="C94" s="934"/>
      <c r="D94" s="934"/>
      <c r="E94" s="934"/>
      <c r="F94" s="934"/>
      <c r="G94" s="935"/>
      <c r="H94" s="933"/>
      <c r="I94" s="934"/>
      <c r="J94" s="934"/>
      <c r="K94" s="934"/>
      <c r="L94" s="935"/>
    </row>
    <row r="95" spans="2:12" x14ac:dyDescent="0.25">
      <c r="B95" s="933"/>
      <c r="C95" s="934"/>
      <c r="D95" s="934"/>
      <c r="E95" s="934"/>
      <c r="F95" s="934"/>
      <c r="G95" s="935"/>
      <c r="H95" s="933"/>
      <c r="I95" s="934"/>
      <c r="J95" s="934"/>
      <c r="K95" s="934"/>
      <c r="L95" s="935"/>
    </row>
    <row r="96" spans="2:12" x14ac:dyDescent="0.25">
      <c r="B96" s="933"/>
      <c r="C96" s="934"/>
      <c r="D96" s="934"/>
      <c r="E96" s="934"/>
      <c r="F96" s="934"/>
      <c r="G96" s="935"/>
      <c r="H96" s="933"/>
      <c r="I96" s="934"/>
      <c r="J96" s="934"/>
      <c r="K96" s="934"/>
      <c r="L96" s="935"/>
    </row>
    <row r="97" spans="2:12" x14ac:dyDescent="0.25">
      <c r="B97" s="933"/>
      <c r="C97" s="934"/>
      <c r="D97" s="934"/>
      <c r="E97" s="934"/>
      <c r="F97" s="934"/>
      <c r="G97" s="935"/>
      <c r="H97" s="933"/>
      <c r="I97" s="934"/>
      <c r="J97" s="934"/>
      <c r="K97" s="934"/>
      <c r="L97" s="935"/>
    </row>
    <row r="98" spans="2:12" x14ac:dyDescent="0.25">
      <c r="B98" s="933"/>
      <c r="C98" s="934"/>
      <c r="D98" s="934"/>
      <c r="E98" s="934"/>
      <c r="F98" s="934"/>
      <c r="G98" s="935"/>
      <c r="H98" s="933"/>
      <c r="I98" s="934"/>
      <c r="J98" s="934"/>
      <c r="K98" s="934"/>
      <c r="L98" s="935"/>
    </row>
    <row r="99" spans="2:12" x14ac:dyDescent="0.25">
      <c r="B99" s="933"/>
      <c r="C99" s="934"/>
      <c r="D99" s="934"/>
      <c r="E99" s="934"/>
      <c r="F99" s="934"/>
      <c r="G99" s="935"/>
      <c r="H99" s="933"/>
      <c r="I99" s="934"/>
      <c r="J99" s="934"/>
      <c r="K99" s="934"/>
      <c r="L99" s="935"/>
    </row>
    <row r="100" spans="2:12" x14ac:dyDescent="0.25">
      <c r="B100" s="933"/>
      <c r="C100" s="934"/>
      <c r="D100" s="934"/>
      <c r="E100" s="934"/>
      <c r="F100" s="934"/>
      <c r="G100" s="935"/>
      <c r="H100" s="933"/>
      <c r="I100" s="934"/>
      <c r="J100" s="934"/>
      <c r="K100" s="934"/>
      <c r="L100" s="935"/>
    </row>
    <row r="101" spans="2:12" x14ac:dyDescent="0.25">
      <c r="B101" s="933"/>
      <c r="C101" s="934"/>
      <c r="D101" s="934"/>
      <c r="E101" s="934"/>
      <c r="F101" s="934"/>
      <c r="G101" s="935"/>
      <c r="H101" s="933"/>
      <c r="I101" s="934"/>
      <c r="J101" s="934"/>
      <c r="K101" s="934"/>
      <c r="L101" s="935"/>
    </row>
    <row r="102" spans="2:12" ht="15" customHeight="1" x14ac:dyDescent="0.25">
      <c r="B102" s="1073">
        <v>11</v>
      </c>
      <c r="C102" s="1074"/>
      <c r="D102" s="1074"/>
      <c r="E102" s="1074"/>
      <c r="F102" s="1074"/>
      <c r="G102" s="1075"/>
      <c r="H102" s="1073">
        <v>12</v>
      </c>
      <c r="I102" s="1074"/>
      <c r="J102" s="1074"/>
      <c r="K102" s="1074"/>
      <c r="L102" s="1075"/>
    </row>
    <row r="103" spans="2:12" ht="15.75" thickBot="1" x14ac:dyDescent="0.3">
      <c r="B103" s="1076"/>
      <c r="C103" s="1077"/>
      <c r="D103" s="1077"/>
      <c r="E103" s="1077"/>
      <c r="F103" s="1077"/>
      <c r="G103" s="1078"/>
      <c r="H103" s="1076"/>
      <c r="I103" s="1077"/>
      <c r="J103" s="1077"/>
      <c r="K103" s="1077"/>
      <c r="L103" s="1078"/>
    </row>
    <row r="104" spans="2:12" x14ac:dyDescent="0.25">
      <c r="B104" s="948" t="s">
        <v>555</v>
      </c>
      <c r="C104" s="949"/>
      <c r="D104" s="949"/>
      <c r="E104" s="949"/>
      <c r="F104" s="949"/>
      <c r="G104" s="950"/>
      <c r="H104" s="948" t="s">
        <v>556</v>
      </c>
      <c r="I104" s="949"/>
      <c r="J104" s="949"/>
      <c r="K104" s="949"/>
      <c r="L104" s="950"/>
    </row>
    <row r="105" spans="2:12" x14ac:dyDescent="0.25">
      <c r="B105" s="933"/>
      <c r="C105" s="934"/>
      <c r="D105" s="934"/>
      <c r="E105" s="934"/>
      <c r="F105" s="934"/>
      <c r="G105" s="935"/>
      <c r="H105" s="933"/>
      <c r="I105" s="934"/>
      <c r="J105" s="934"/>
      <c r="K105" s="934"/>
      <c r="L105" s="935"/>
    </row>
    <row r="106" spans="2:12" x14ac:dyDescent="0.25">
      <c r="B106" s="933"/>
      <c r="C106" s="934"/>
      <c r="D106" s="934"/>
      <c r="E106" s="934"/>
      <c r="F106" s="934"/>
      <c r="G106" s="935"/>
      <c r="H106" s="933"/>
      <c r="I106" s="934"/>
      <c r="J106" s="934"/>
      <c r="K106" s="934"/>
      <c r="L106" s="935"/>
    </row>
    <row r="107" spans="2:12" x14ac:dyDescent="0.25">
      <c r="B107" s="933"/>
      <c r="C107" s="934"/>
      <c r="D107" s="934"/>
      <c r="E107" s="934"/>
      <c r="F107" s="934"/>
      <c r="G107" s="935"/>
      <c r="H107" s="933"/>
      <c r="I107" s="934"/>
      <c r="J107" s="934"/>
      <c r="K107" s="934"/>
      <c r="L107" s="935"/>
    </row>
    <row r="108" spans="2:12" x14ac:dyDescent="0.25">
      <c r="B108" s="933"/>
      <c r="C108" s="934"/>
      <c r="D108" s="934"/>
      <c r="E108" s="934"/>
      <c r="F108" s="934"/>
      <c r="G108" s="935"/>
      <c r="H108" s="933"/>
      <c r="I108" s="934"/>
      <c r="J108" s="934"/>
      <c r="K108" s="934"/>
      <c r="L108" s="935"/>
    </row>
    <row r="109" spans="2:12" x14ac:dyDescent="0.25">
      <c r="B109" s="933"/>
      <c r="C109" s="934"/>
      <c r="D109" s="934"/>
      <c r="E109" s="934"/>
      <c r="F109" s="934"/>
      <c r="G109" s="935"/>
      <c r="H109" s="933"/>
      <c r="I109" s="934"/>
      <c r="J109" s="934"/>
      <c r="K109" s="934"/>
      <c r="L109" s="935"/>
    </row>
    <row r="110" spans="2:12" x14ac:dyDescent="0.25">
      <c r="B110" s="933"/>
      <c r="C110" s="934"/>
      <c r="D110" s="934"/>
      <c r="E110" s="934"/>
      <c r="F110" s="934"/>
      <c r="G110" s="935"/>
      <c r="H110" s="933"/>
      <c r="I110" s="934"/>
      <c r="J110" s="934"/>
      <c r="K110" s="934"/>
      <c r="L110" s="935"/>
    </row>
    <row r="111" spans="2:12" x14ac:dyDescent="0.25">
      <c r="B111" s="933"/>
      <c r="C111" s="934"/>
      <c r="D111" s="934"/>
      <c r="E111" s="934"/>
      <c r="F111" s="934"/>
      <c r="G111" s="935"/>
      <c r="H111" s="933"/>
      <c r="I111" s="934"/>
      <c r="J111" s="934"/>
      <c r="K111" s="934"/>
      <c r="L111" s="935"/>
    </row>
    <row r="112" spans="2:12" x14ac:dyDescent="0.25">
      <c r="B112" s="933"/>
      <c r="C112" s="934"/>
      <c r="D112" s="934"/>
      <c r="E112" s="934"/>
      <c r="F112" s="934"/>
      <c r="G112" s="935"/>
      <c r="H112" s="933"/>
      <c r="I112" s="934"/>
      <c r="J112" s="934"/>
      <c r="K112" s="934"/>
      <c r="L112" s="935"/>
    </row>
    <row r="113" spans="2:12" x14ac:dyDescent="0.25">
      <c r="B113" s="933"/>
      <c r="C113" s="934"/>
      <c r="D113" s="934"/>
      <c r="E113" s="934"/>
      <c r="F113" s="934"/>
      <c r="G113" s="935"/>
      <c r="H113" s="933"/>
      <c r="I113" s="934"/>
      <c r="J113" s="934"/>
      <c r="K113" s="934"/>
      <c r="L113" s="935"/>
    </row>
    <row r="114" spans="2:12" x14ac:dyDescent="0.25">
      <c r="B114" s="933"/>
      <c r="C114" s="934"/>
      <c r="D114" s="934"/>
      <c r="E114" s="934"/>
      <c r="F114" s="934"/>
      <c r="G114" s="935"/>
      <c r="H114" s="933"/>
      <c r="I114" s="934"/>
      <c r="J114" s="934"/>
      <c r="K114" s="934"/>
      <c r="L114" s="935"/>
    </row>
    <row r="115" spans="2:12" x14ac:dyDescent="0.25">
      <c r="B115" s="933"/>
      <c r="C115" s="934"/>
      <c r="D115" s="934"/>
      <c r="E115" s="934"/>
      <c r="F115" s="934"/>
      <c r="G115" s="935"/>
      <c r="H115" s="933"/>
      <c r="I115" s="934"/>
      <c r="J115" s="934"/>
      <c r="K115" s="934"/>
      <c r="L115" s="935"/>
    </row>
    <row r="116" spans="2:12" x14ac:dyDescent="0.25">
      <c r="B116" s="933"/>
      <c r="C116" s="934"/>
      <c r="D116" s="934"/>
      <c r="E116" s="934"/>
      <c r="F116" s="934"/>
      <c r="G116" s="935"/>
      <c r="H116" s="933"/>
      <c r="I116" s="934"/>
      <c r="J116" s="934"/>
      <c r="K116" s="934"/>
      <c r="L116" s="935"/>
    </row>
    <row r="117" spans="2:12" x14ac:dyDescent="0.25">
      <c r="B117" s="933"/>
      <c r="C117" s="934"/>
      <c r="D117" s="934"/>
      <c r="E117" s="934"/>
      <c r="F117" s="934"/>
      <c r="G117" s="935"/>
      <c r="H117" s="933"/>
      <c r="I117" s="934"/>
      <c r="J117" s="934"/>
      <c r="K117" s="934"/>
      <c r="L117" s="935"/>
    </row>
    <row r="118" spans="2:12" ht="15" customHeight="1" x14ac:dyDescent="0.25">
      <c r="B118" s="1073">
        <v>13</v>
      </c>
      <c r="C118" s="1074"/>
      <c r="D118" s="1074"/>
      <c r="E118" s="1074"/>
      <c r="F118" s="1074"/>
      <c r="G118" s="1075"/>
      <c r="H118" s="1073">
        <v>14</v>
      </c>
      <c r="I118" s="1074"/>
      <c r="J118" s="1074"/>
      <c r="K118" s="1074"/>
      <c r="L118" s="1075"/>
    </row>
    <row r="119" spans="2:12" ht="15.75" thickBot="1" x14ac:dyDescent="0.3">
      <c r="B119" s="1076"/>
      <c r="C119" s="1077"/>
      <c r="D119" s="1077"/>
      <c r="E119" s="1077"/>
      <c r="F119" s="1077"/>
      <c r="G119" s="1078"/>
      <c r="H119" s="1076"/>
      <c r="I119" s="1077"/>
      <c r="J119" s="1077"/>
      <c r="K119" s="1077"/>
      <c r="L119" s="1078"/>
    </row>
    <row r="120" spans="2:12" ht="156" customHeight="1" thickBot="1" x14ac:dyDescent="0.3">
      <c r="B120" s="1088" t="s">
        <v>1097</v>
      </c>
      <c r="C120" s="1089"/>
      <c r="D120" s="1089"/>
      <c r="E120" s="1089"/>
      <c r="F120" s="1089"/>
      <c r="G120" s="1089"/>
      <c r="H120" s="1089"/>
      <c r="I120" s="1089"/>
      <c r="J120" s="1089"/>
      <c r="K120" s="1089"/>
      <c r="L120" s="1090"/>
    </row>
    <row r="121" spans="2:12" x14ac:dyDescent="0.25">
      <c r="B121" s="948" t="s">
        <v>555</v>
      </c>
      <c r="C121" s="949"/>
      <c r="D121" s="949"/>
      <c r="E121" s="949"/>
      <c r="F121" s="949"/>
      <c r="G121" s="950"/>
      <c r="H121" s="948" t="s">
        <v>556</v>
      </c>
      <c r="I121" s="949"/>
      <c r="J121" s="949"/>
      <c r="K121" s="949"/>
      <c r="L121" s="950"/>
    </row>
    <row r="122" spans="2:12" x14ac:dyDescent="0.25">
      <c r="B122" s="933"/>
      <c r="C122" s="934"/>
      <c r="D122" s="934"/>
      <c r="E122" s="934"/>
      <c r="F122" s="934"/>
      <c r="G122" s="935"/>
      <c r="H122" s="933"/>
      <c r="I122" s="934"/>
      <c r="J122" s="934"/>
      <c r="K122" s="934"/>
      <c r="L122" s="935"/>
    </row>
    <row r="123" spans="2:12" x14ac:dyDescent="0.25">
      <c r="B123" s="933"/>
      <c r="C123" s="934"/>
      <c r="D123" s="934"/>
      <c r="E123" s="934"/>
      <c r="F123" s="934"/>
      <c r="G123" s="935"/>
      <c r="H123" s="933"/>
      <c r="I123" s="934"/>
      <c r="J123" s="934"/>
      <c r="K123" s="934"/>
      <c r="L123" s="935"/>
    </row>
    <row r="124" spans="2:12" x14ac:dyDescent="0.25">
      <c r="B124" s="933"/>
      <c r="C124" s="934"/>
      <c r="D124" s="934"/>
      <c r="E124" s="934"/>
      <c r="F124" s="934"/>
      <c r="G124" s="935"/>
      <c r="H124" s="933"/>
      <c r="I124" s="934"/>
      <c r="J124" s="934"/>
      <c r="K124" s="934"/>
      <c r="L124" s="935"/>
    </row>
    <row r="125" spans="2:12" x14ac:dyDescent="0.25">
      <c r="B125" s="933"/>
      <c r="C125" s="934"/>
      <c r="D125" s="934"/>
      <c r="E125" s="934"/>
      <c r="F125" s="934"/>
      <c r="G125" s="935"/>
      <c r="H125" s="933"/>
      <c r="I125" s="934"/>
      <c r="J125" s="934"/>
      <c r="K125" s="934"/>
      <c r="L125" s="935"/>
    </row>
    <row r="126" spans="2:12" x14ac:dyDescent="0.25">
      <c r="B126" s="933"/>
      <c r="C126" s="934"/>
      <c r="D126" s="934"/>
      <c r="E126" s="934"/>
      <c r="F126" s="934"/>
      <c r="G126" s="935"/>
      <c r="H126" s="933"/>
      <c r="I126" s="934"/>
      <c r="J126" s="934"/>
      <c r="K126" s="934"/>
      <c r="L126" s="935"/>
    </row>
    <row r="127" spans="2:12" x14ac:dyDescent="0.25">
      <c r="B127" s="933"/>
      <c r="C127" s="934"/>
      <c r="D127" s="934"/>
      <c r="E127" s="934"/>
      <c r="F127" s="934"/>
      <c r="G127" s="935"/>
      <c r="H127" s="933"/>
      <c r="I127" s="934"/>
      <c r="J127" s="934"/>
      <c r="K127" s="934"/>
      <c r="L127" s="935"/>
    </row>
    <row r="128" spans="2:12" x14ac:dyDescent="0.25">
      <c r="B128" s="933"/>
      <c r="C128" s="934"/>
      <c r="D128" s="934"/>
      <c r="E128" s="934"/>
      <c r="F128" s="934"/>
      <c r="G128" s="935"/>
      <c r="H128" s="933"/>
      <c r="I128" s="934"/>
      <c r="J128" s="934"/>
      <c r="K128" s="934"/>
      <c r="L128" s="935"/>
    </row>
    <row r="129" spans="2:12" x14ac:dyDescent="0.25">
      <c r="B129" s="933"/>
      <c r="C129" s="934"/>
      <c r="D129" s="934"/>
      <c r="E129" s="934"/>
      <c r="F129" s="934"/>
      <c r="G129" s="935"/>
      <c r="H129" s="933"/>
      <c r="I129" s="934"/>
      <c r="J129" s="934"/>
      <c r="K129" s="934"/>
      <c r="L129" s="935"/>
    </row>
    <row r="130" spans="2:12" x14ac:dyDescent="0.25">
      <c r="B130" s="933"/>
      <c r="C130" s="934"/>
      <c r="D130" s="934"/>
      <c r="E130" s="934"/>
      <c r="F130" s="934"/>
      <c r="G130" s="935"/>
      <c r="H130" s="933"/>
      <c r="I130" s="934"/>
      <c r="J130" s="934"/>
      <c r="K130" s="934"/>
      <c r="L130" s="935"/>
    </row>
    <row r="131" spans="2:12" x14ac:dyDescent="0.25">
      <c r="B131" s="933"/>
      <c r="C131" s="934"/>
      <c r="D131" s="934"/>
      <c r="E131" s="934"/>
      <c r="F131" s="934"/>
      <c r="G131" s="935"/>
      <c r="H131" s="933"/>
      <c r="I131" s="934"/>
      <c r="J131" s="934"/>
      <c r="K131" s="934"/>
      <c r="L131" s="935"/>
    </row>
    <row r="132" spans="2:12" x14ac:dyDescent="0.25">
      <c r="B132" s="933"/>
      <c r="C132" s="934"/>
      <c r="D132" s="934"/>
      <c r="E132" s="934"/>
      <c r="F132" s="934"/>
      <c r="G132" s="935"/>
      <c r="H132" s="933"/>
      <c r="I132" s="934"/>
      <c r="J132" s="934"/>
      <c r="K132" s="934"/>
      <c r="L132" s="935"/>
    </row>
    <row r="133" spans="2:12" x14ac:dyDescent="0.25">
      <c r="B133" s="933"/>
      <c r="C133" s="934"/>
      <c r="D133" s="934"/>
      <c r="E133" s="934"/>
      <c r="F133" s="934"/>
      <c r="G133" s="935"/>
      <c r="H133" s="933"/>
      <c r="I133" s="934"/>
      <c r="J133" s="934"/>
      <c r="K133" s="934"/>
      <c r="L133" s="935"/>
    </row>
    <row r="134" spans="2:12" x14ac:dyDescent="0.25">
      <c r="B134" s="933"/>
      <c r="C134" s="934"/>
      <c r="D134" s="934"/>
      <c r="E134" s="934"/>
      <c r="F134" s="934"/>
      <c r="G134" s="935"/>
      <c r="H134" s="933"/>
      <c r="I134" s="934"/>
      <c r="J134" s="934"/>
      <c r="K134" s="934"/>
      <c r="L134" s="935"/>
    </row>
    <row r="135" spans="2:12" ht="15" customHeight="1" x14ac:dyDescent="0.25">
      <c r="B135" s="1073">
        <v>15</v>
      </c>
      <c r="C135" s="1074"/>
      <c r="D135" s="1074"/>
      <c r="E135" s="1074"/>
      <c r="F135" s="1074"/>
      <c r="G135" s="1075"/>
      <c r="H135" s="1073">
        <v>16</v>
      </c>
      <c r="I135" s="1074"/>
      <c r="J135" s="1074"/>
      <c r="K135" s="1074"/>
      <c r="L135" s="1075"/>
    </row>
    <row r="136" spans="2:12" ht="15.75" thickBot="1" x14ac:dyDescent="0.3">
      <c r="B136" s="1076"/>
      <c r="C136" s="1077"/>
      <c r="D136" s="1077"/>
      <c r="E136" s="1077"/>
      <c r="F136" s="1077"/>
      <c r="G136" s="1078"/>
      <c r="H136" s="1076"/>
      <c r="I136" s="1077"/>
      <c r="J136" s="1077"/>
      <c r="K136" s="1077"/>
      <c r="L136" s="1078"/>
    </row>
    <row r="137" spans="2:12" x14ac:dyDescent="0.25">
      <c r="B137" s="948" t="s">
        <v>555</v>
      </c>
      <c r="C137" s="949"/>
      <c r="D137" s="949"/>
      <c r="E137" s="949"/>
      <c r="F137" s="949"/>
      <c r="G137" s="950"/>
      <c r="H137" s="948" t="s">
        <v>556</v>
      </c>
      <c r="I137" s="949"/>
      <c r="J137" s="949"/>
      <c r="K137" s="949"/>
      <c r="L137" s="950"/>
    </row>
    <row r="138" spans="2:12" x14ac:dyDescent="0.25">
      <c r="B138" s="933"/>
      <c r="C138" s="934"/>
      <c r="D138" s="934"/>
      <c r="E138" s="934"/>
      <c r="F138" s="934"/>
      <c r="G138" s="935"/>
      <c r="H138" s="933"/>
      <c r="I138" s="934"/>
      <c r="J138" s="934"/>
      <c r="K138" s="934"/>
      <c r="L138" s="935"/>
    </row>
    <row r="139" spans="2:12" x14ac:dyDescent="0.25">
      <c r="B139" s="933"/>
      <c r="C139" s="934"/>
      <c r="D139" s="934"/>
      <c r="E139" s="934"/>
      <c r="F139" s="934"/>
      <c r="G139" s="935"/>
      <c r="H139" s="933"/>
      <c r="I139" s="934"/>
      <c r="J139" s="934"/>
      <c r="K139" s="934"/>
      <c r="L139" s="935"/>
    </row>
    <row r="140" spans="2:12" x14ac:dyDescent="0.25">
      <c r="B140" s="933"/>
      <c r="C140" s="934"/>
      <c r="D140" s="934"/>
      <c r="E140" s="934"/>
      <c r="F140" s="934"/>
      <c r="G140" s="935"/>
      <c r="H140" s="933"/>
      <c r="I140" s="934"/>
      <c r="J140" s="934"/>
      <c r="K140" s="934"/>
      <c r="L140" s="935"/>
    </row>
    <row r="141" spans="2:12" x14ac:dyDescent="0.25">
      <c r="B141" s="933"/>
      <c r="C141" s="934"/>
      <c r="D141" s="934"/>
      <c r="E141" s="934"/>
      <c r="F141" s="934"/>
      <c r="G141" s="935"/>
      <c r="H141" s="933"/>
      <c r="I141" s="934"/>
      <c r="J141" s="934"/>
      <c r="K141" s="934"/>
      <c r="L141" s="935"/>
    </row>
    <row r="142" spans="2:12" x14ac:dyDescent="0.25">
      <c r="B142" s="933"/>
      <c r="C142" s="934"/>
      <c r="D142" s="934"/>
      <c r="E142" s="934"/>
      <c r="F142" s="934"/>
      <c r="G142" s="935"/>
      <c r="H142" s="933"/>
      <c r="I142" s="934"/>
      <c r="J142" s="934"/>
      <c r="K142" s="934"/>
      <c r="L142" s="935"/>
    </row>
    <row r="143" spans="2:12" x14ac:dyDescent="0.25">
      <c r="B143" s="933"/>
      <c r="C143" s="934"/>
      <c r="D143" s="934"/>
      <c r="E143" s="934"/>
      <c r="F143" s="934"/>
      <c r="G143" s="935"/>
      <c r="H143" s="933"/>
      <c r="I143" s="934"/>
      <c r="J143" s="934"/>
      <c r="K143" s="934"/>
      <c r="L143" s="935"/>
    </row>
    <row r="144" spans="2:12" x14ac:dyDescent="0.25">
      <c r="B144" s="933"/>
      <c r="C144" s="934"/>
      <c r="D144" s="934"/>
      <c r="E144" s="934"/>
      <c r="F144" s="934"/>
      <c r="G144" s="935"/>
      <c r="H144" s="933"/>
      <c r="I144" s="934"/>
      <c r="J144" s="934"/>
      <c r="K144" s="934"/>
      <c r="L144" s="935"/>
    </row>
    <row r="145" spans="2:12" x14ac:dyDescent="0.25">
      <c r="B145" s="933"/>
      <c r="C145" s="934"/>
      <c r="D145" s="934"/>
      <c r="E145" s="934"/>
      <c r="F145" s="934"/>
      <c r="G145" s="935"/>
      <c r="H145" s="933"/>
      <c r="I145" s="934"/>
      <c r="J145" s="934"/>
      <c r="K145" s="934"/>
      <c r="L145" s="935"/>
    </row>
    <row r="146" spans="2:12" x14ac:dyDescent="0.25">
      <c r="B146" s="933"/>
      <c r="C146" s="934"/>
      <c r="D146" s="934"/>
      <c r="E146" s="934"/>
      <c r="F146" s="934"/>
      <c r="G146" s="935"/>
      <c r="H146" s="933"/>
      <c r="I146" s="934"/>
      <c r="J146" s="934"/>
      <c r="K146" s="934"/>
      <c r="L146" s="935"/>
    </row>
    <row r="147" spans="2:12" x14ac:dyDescent="0.25">
      <c r="B147" s="933"/>
      <c r="C147" s="934"/>
      <c r="D147" s="934"/>
      <c r="E147" s="934"/>
      <c r="F147" s="934"/>
      <c r="G147" s="935"/>
      <c r="H147" s="933"/>
      <c r="I147" s="934"/>
      <c r="J147" s="934"/>
      <c r="K147" s="934"/>
      <c r="L147" s="935"/>
    </row>
    <row r="148" spans="2:12" x14ac:dyDescent="0.25">
      <c r="B148" s="933"/>
      <c r="C148" s="934"/>
      <c r="D148" s="934"/>
      <c r="E148" s="934"/>
      <c r="F148" s="934"/>
      <c r="G148" s="935"/>
      <c r="H148" s="933"/>
      <c r="I148" s="934"/>
      <c r="J148" s="934"/>
      <c r="K148" s="934"/>
      <c r="L148" s="935"/>
    </row>
    <row r="149" spans="2:12" x14ac:dyDescent="0.25">
      <c r="B149" s="933"/>
      <c r="C149" s="934"/>
      <c r="D149" s="934"/>
      <c r="E149" s="934"/>
      <c r="F149" s="934"/>
      <c r="G149" s="935"/>
      <c r="H149" s="933"/>
      <c r="I149" s="934"/>
      <c r="J149" s="934"/>
      <c r="K149" s="934"/>
      <c r="L149" s="935"/>
    </row>
    <row r="150" spans="2:12" x14ac:dyDescent="0.25">
      <c r="B150" s="933"/>
      <c r="C150" s="934"/>
      <c r="D150" s="934"/>
      <c r="E150" s="934"/>
      <c r="F150" s="934"/>
      <c r="G150" s="935"/>
      <c r="H150" s="933"/>
      <c r="I150" s="934"/>
      <c r="J150" s="934"/>
      <c r="K150" s="934"/>
      <c r="L150" s="935"/>
    </row>
    <row r="151" spans="2:12" ht="15" customHeight="1" x14ac:dyDescent="0.25">
      <c r="B151" s="1073">
        <v>17</v>
      </c>
      <c r="C151" s="1074"/>
      <c r="D151" s="1074"/>
      <c r="E151" s="1074"/>
      <c r="F151" s="1074"/>
      <c r="G151" s="1075"/>
      <c r="H151" s="1073">
        <v>18</v>
      </c>
      <c r="I151" s="1074"/>
      <c r="J151" s="1074"/>
      <c r="K151" s="1074"/>
      <c r="L151" s="1075"/>
    </row>
    <row r="152" spans="2:12" ht="15.75" thickBot="1" x14ac:dyDescent="0.3">
      <c r="B152" s="1076"/>
      <c r="C152" s="1077"/>
      <c r="D152" s="1077"/>
      <c r="E152" s="1077"/>
      <c r="F152" s="1077"/>
      <c r="G152" s="1078"/>
      <c r="H152" s="1076"/>
      <c r="I152" s="1077"/>
      <c r="J152" s="1077"/>
      <c r="K152" s="1077"/>
      <c r="L152" s="1078"/>
    </row>
    <row r="153" spans="2:12" x14ac:dyDescent="0.25">
      <c r="B153" s="948" t="s">
        <v>555</v>
      </c>
      <c r="C153" s="949"/>
      <c r="D153" s="949"/>
      <c r="E153" s="949"/>
      <c r="F153" s="949"/>
      <c r="G153" s="950"/>
      <c r="H153" s="948"/>
      <c r="I153" s="949"/>
      <c r="J153" s="949"/>
      <c r="K153" s="949"/>
      <c r="L153" s="950"/>
    </row>
    <row r="154" spans="2:12" x14ac:dyDescent="0.25">
      <c r="B154" s="933"/>
      <c r="C154" s="934"/>
      <c r="D154" s="934"/>
      <c r="E154" s="934"/>
      <c r="F154" s="934"/>
      <c r="G154" s="935"/>
      <c r="H154" s="933"/>
      <c r="I154" s="934"/>
      <c r="J154" s="934"/>
      <c r="K154" s="934"/>
      <c r="L154" s="935"/>
    </row>
    <row r="155" spans="2:12" x14ac:dyDescent="0.25">
      <c r="B155" s="933"/>
      <c r="C155" s="934"/>
      <c r="D155" s="934"/>
      <c r="E155" s="934"/>
      <c r="F155" s="934"/>
      <c r="G155" s="935"/>
      <c r="H155" s="933"/>
      <c r="I155" s="934"/>
      <c r="J155" s="934"/>
      <c r="K155" s="934"/>
      <c r="L155" s="935"/>
    </row>
    <row r="156" spans="2:12" x14ac:dyDescent="0.25">
      <c r="B156" s="933"/>
      <c r="C156" s="934"/>
      <c r="D156" s="934"/>
      <c r="E156" s="934"/>
      <c r="F156" s="934"/>
      <c r="G156" s="935"/>
      <c r="H156" s="933"/>
      <c r="I156" s="934"/>
      <c r="J156" s="934"/>
      <c r="K156" s="934"/>
      <c r="L156" s="935"/>
    </row>
    <row r="157" spans="2:12" x14ac:dyDescent="0.25">
      <c r="B157" s="933"/>
      <c r="C157" s="934"/>
      <c r="D157" s="934"/>
      <c r="E157" s="934"/>
      <c r="F157" s="934"/>
      <c r="G157" s="935"/>
      <c r="H157" s="933"/>
      <c r="I157" s="934"/>
      <c r="J157" s="934"/>
      <c r="K157" s="934"/>
      <c r="L157" s="935"/>
    </row>
    <row r="158" spans="2:12" x14ac:dyDescent="0.25">
      <c r="B158" s="933"/>
      <c r="C158" s="934"/>
      <c r="D158" s="934"/>
      <c r="E158" s="934"/>
      <c r="F158" s="934"/>
      <c r="G158" s="935"/>
      <c r="H158" s="933"/>
      <c r="I158" s="934"/>
      <c r="J158" s="934"/>
      <c r="K158" s="934"/>
      <c r="L158" s="935"/>
    </row>
    <row r="159" spans="2:12" x14ac:dyDescent="0.25">
      <c r="B159" s="933"/>
      <c r="C159" s="934"/>
      <c r="D159" s="934"/>
      <c r="E159" s="934"/>
      <c r="F159" s="934"/>
      <c r="G159" s="935"/>
      <c r="H159" s="933"/>
      <c r="I159" s="934"/>
      <c r="J159" s="934"/>
      <c r="K159" s="934"/>
      <c r="L159" s="935"/>
    </row>
    <row r="160" spans="2:12" x14ac:dyDescent="0.25">
      <c r="B160" s="933"/>
      <c r="C160" s="934"/>
      <c r="D160" s="934"/>
      <c r="E160" s="934"/>
      <c r="F160" s="934"/>
      <c r="G160" s="935"/>
      <c r="H160" s="933"/>
      <c r="I160" s="934"/>
      <c r="J160" s="934"/>
      <c r="K160" s="934"/>
      <c r="L160" s="935"/>
    </row>
    <row r="161" spans="2:12" x14ac:dyDescent="0.25">
      <c r="B161" s="933"/>
      <c r="C161" s="934"/>
      <c r="D161" s="934"/>
      <c r="E161" s="934"/>
      <c r="F161" s="934"/>
      <c r="G161" s="935"/>
      <c r="H161" s="933"/>
      <c r="I161" s="934"/>
      <c r="J161" s="934"/>
      <c r="K161" s="934"/>
      <c r="L161" s="935"/>
    </row>
    <row r="162" spans="2:12" x14ac:dyDescent="0.25">
      <c r="B162" s="933"/>
      <c r="C162" s="934"/>
      <c r="D162" s="934"/>
      <c r="E162" s="934"/>
      <c r="F162" s="934"/>
      <c r="G162" s="935"/>
      <c r="H162" s="933"/>
      <c r="I162" s="934"/>
      <c r="J162" s="934"/>
      <c r="K162" s="934"/>
      <c r="L162" s="935"/>
    </row>
    <row r="163" spans="2:12" x14ac:dyDescent="0.25">
      <c r="B163" s="933"/>
      <c r="C163" s="934"/>
      <c r="D163" s="934"/>
      <c r="E163" s="934"/>
      <c r="F163" s="934"/>
      <c r="G163" s="935"/>
      <c r="H163" s="933"/>
      <c r="I163" s="934"/>
      <c r="J163" s="934"/>
      <c r="K163" s="934"/>
      <c r="L163" s="935"/>
    </row>
    <row r="164" spans="2:12" x14ac:dyDescent="0.25">
      <c r="B164" s="933"/>
      <c r="C164" s="934"/>
      <c r="D164" s="934"/>
      <c r="E164" s="934"/>
      <c r="F164" s="934"/>
      <c r="G164" s="935"/>
      <c r="H164" s="933"/>
      <c r="I164" s="934"/>
      <c r="J164" s="934"/>
      <c r="K164" s="934"/>
      <c r="L164" s="935"/>
    </row>
    <row r="165" spans="2:12" x14ac:dyDescent="0.25">
      <c r="B165" s="933"/>
      <c r="C165" s="934"/>
      <c r="D165" s="934"/>
      <c r="E165" s="934"/>
      <c r="F165" s="934"/>
      <c r="G165" s="935"/>
      <c r="H165" s="933"/>
      <c r="I165" s="934"/>
      <c r="J165" s="934"/>
      <c r="K165" s="934"/>
      <c r="L165" s="935"/>
    </row>
    <row r="166" spans="2:12" x14ac:dyDescent="0.25">
      <c r="B166" s="933"/>
      <c r="C166" s="934"/>
      <c r="D166" s="934"/>
      <c r="E166" s="934"/>
      <c r="F166" s="934"/>
      <c r="G166" s="935"/>
      <c r="H166" s="933"/>
      <c r="I166" s="934"/>
      <c r="J166" s="934"/>
      <c r="K166" s="934"/>
      <c r="L166" s="935"/>
    </row>
    <row r="167" spans="2:12" ht="15" customHeight="1" x14ac:dyDescent="0.25">
      <c r="B167" s="1073">
        <v>19</v>
      </c>
      <c r="C167" s="1074"/>
      <c r="D167" s="1074"/>
      <c r="E167" s="1074"/>
      <c r="F167" s="1074"/>
      <c r="G167" s="1075"/>
      <c r="H167" s="1073"/>
      <c r="I167" s="1074"/>
      <c r="J167" s="1074"/>
      <c r="K167" s="1074"/>
      <c r="L167" s="1075"/>
    </row>
    <row r="168" spans="2:12" ht="15.75" thickBot="1" x14ac:dyDescent="0.3">
      <c r="B168" s="1076"/>
      <c r="C168" s="1077"/>
      <c r="D168" s="1077"/>
      <c r="E168" s="1077"/>
      <c r="F168" s="1077"/>
      <c r="G168" s="1078"/>
      <c r="H168" s="1076"/>
      <c r="I168" s="1077"/>
      <c r="J168" s="1077"/>
      <c r="K168" s="1077"/>
      <c r="L168" s="1078"/>
    </row>
    <row r="169" spans="2:12" ht="84" customHeight="1" thickBot="1" x14ac:dyDescent="0.3">
      <c r="B169" s="1088" t="s">
        <v>1098</v>
      </c>
      <c r="C169" s="1089"/>
      <c r="D169" s="1089"/>
      <c r="E169" s="1089"/>
      <c r="F169" s="1089"/>
      <c r="G169" s="1089"/>
      <c r="H169" s="1089"/>
      <c r="I169" s="1089"/>
      <c r="J169" s="1089"/>
      <c r="K169" s="1089"/>
      <c r="L169" s="1090"/>
    </row>
  </sheetData>
  <mergeCells count="53">
    <mergeCell ref="B1:L2"/>
    <mergeCell ref="B3:E3"/>
    <mergeCell ref="G3:I3"/>
    <mergeCell ref="J3:L3"/>
    <mergeCell ref="B4:G4"/>
    <mergeCell ref="H4:I4"/>
    <mergeCell ref="K4:L4"/>
    <mergeCell ref="B40:G53"/>
    <mergeCell ref="H40:L53"/>
    <mergeCell ref="H5:I5"/>
    <mergeCell ref="K5:L5"/>
    <mergeCell ref="B6:L6"/>
    <mergeCell ref="B7:G20"/>
    <mergeCell ref="H7:L20"/>
    <mergeCell ref="B21:G22"/>
    <mergeCell ref="H21:L22"/>
    <mergeCell ref="B23:G36"/>
    <mergeCell ref="H23:L36"/>
    <mergeCell ref="B37:G38"/>
    <mergeCell ref="H37:L38"/>
    <mergeCell ref="B39:L39"/>
    <mergeCell ref="B54:G55"/>
    <mergeCell ref="H54:L55"/>
    <mergeCell ref="B56:G69"/>
    <mergeCell ref="H56:L69"/>
    <mergeCell ref="B70:G71"/>
    <mergeCell ref="H70:L71"/>
    <mergeCell ref="B72:G85"/>
    <mergeCell ref="H72:L85"/>
    <mergeCell ref="B86:G87"/>
    <mergeCell ref="H86:L87"/>
    <mergeCell ref="B88:G101"/>
    <mergeCell ref="H88:L101"/>
    <mergeCell ref="B137:G150"/>
    <mergeCell ref="H137:L150"/>
    <mergeCell ref="B102:G103"/>
    <mergeCell ref="H102:L103"/>
    <mergeCell ref="B104:G117"/>
    <mergeCell ref="H104:L117"/>
    <mergeCell ref="B118:G119"/>
    <mergeCell ref="H118:L119"/>
    <mergeCell ref="B120:L120"/>
    <mergeCell ref="B121:G134"/>
    <mergeCell ref="H121:L134"/>
    <mergeCell ref="B135:G136"/>
    <mergeCell ref="H135:L136"/>
    <mergeCell ref="B169:L169"/>
    <mergeCell ref="B151:G152"/>
    <mergeCell ref="H151:L152"/>
    <mergeCell ref="B153:G166"/>
    <mergeCell ref="H153:L166"/>
    <mergeCell ref="B167:G168"/>
    <mergeCell ref="H167:L168"/>
  </mergeCells>
  <pageMargins left="0.62992125984251968" right="0.23622047244094491" top="0.74803149606299213" bottom="0.74803149606299213" header="0.31496062992125984" footer="0.31496062992125984"/>
  <pageSetup scale="11"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81"/>
  <sheetViews>
    <sheetView zoomScale="70" zoomScaleNormal="70" workbookViewId="0">
      <selection activeCell="D18" sqref="D18"/>
    </sheetView>
  </sheetViews>
  <sheetFormatPr baseColWidth="10" defaultColWidth="10.85546875" defaultRowHeight="12.75" x14ac:dyDescent="0.2"/>
  <cols>
    <col min="1" max="1" width="4.5703125" style="53" customWidth="1"/>
    <col min="2" max="2" width="20.28515625" style="52" customWidth="1"/>
    <col min="3" max="3" width="10" style="53" customWidth="1"/>
    <col min="4" max="4" width="11.28515625" style="53" customWidth="1"/>
    <col min="5" max="5" width="11.42578125" style="53" customWidth="1"/>
    <col min="6" max="6" width="11.7109375" style="53" customWidth="1"/>
    <col min="7" max="7" width="15.42578125" style="53" customWidth="1"/>
    <col min="8" max="8" width="10.7109375" style="53" customWidth="1"/>
    <col min="9" max="10" width="19.42578125" style="53" customWidth="1"/>
    <col min="11" max="11" width="17.140625" style="53" customWidth="1"/>
    <col min="12" max="16" width="10.85546875" style="53"/>
    <col min="17" max="17" width="15" style="53" customWidth="1"/>
    <col min="18" max="18" width="10.5703125" style="53" customWidth="1"/>
    <col min="19" max="19" width="17" style="53" customWidth="1"/>
    <col min="20" max="16384" width="10.85546875" style="53"/>
  </cols>
  <sheetData>
    <row r="1" spans="2:19" ht="15" thickBot="1" x14ac:dyDescent="0.25">
      <c r="K1" s="6"/>
      <c r="L1" s="6"/>
      <c r="M1" s="6"/>
      <c r="N1" s="6"/>
      <c r="O1" s="6"/>
      <c r="P1" s="6"/>
      <c r="Q1" s="6"/>
      <c r="R1" s="6"/>
      <c r="S1" s="174"/>
    </row>
    <row r="2" spans="2:19" ht="14.25" customHeight="1" x14ac:dyDescent="0.2">
      <c r="B2" s="662" t="s">
        <v>330</v>
      </c>
      <c r="C2" s="663"/>
      <c r="D2" s="663"/>
      <c r="E2" s="663"/>
      <c r="F2" s="663"/>
      <c r="G2" s="663"/>
      <c r="H2" s="663"/>
      <c r="I2" s="664"/>
      <c r="J2" s="176"/>
      <c r="K2" s="668"/>
      <c r="L2" s="670" t="s">
        <v>329</v>
      </c>
      <c r="M2" s="671"/>
      <c r="N2" s="671"/>
      <c r="O2" s="671"/>
      <c r="P2" s="671"/>
      <c r="Q2" s="671"/>
      <c r="R2" s="672"/>
      <c r="S2" s="673"/>
    </row>
    <row r="3" spans="2:19" ht="34.5" customHeight="1" x14ac:dyDescent="0.2">
      <c r="B3" s="665"/>
      <c r="C3" s="666"/>
      <c r="D3" s="666"/>
      <c r="E3" s="666"/>
      <c r="F3" s="666"/>
      <c r="G3" s="666"/>
      <c r="H3" s="666"/>
      <c r="I3" s="667"/>
      <c r="J3" s="176"/>
      <c r="K3" s="669"/>
      <c r="L3" s="675" t="s">
        <v>330</v>
      </c>
      <c r="M3" s="676"/>
      <c r="N3" s="676"/>
      <c r="O3" s="676"/>
      <c r="P3" s="676"/>
      <c r="Q3" s="676"/>
      <c r="R3" s="677"/>
      <c r="S3" s="674"/>
    </row>
    <row r="4" spans="2:19" ht="27.75" customHeight="1" x14ac:dyDescent="0.2">
      <c r="B4" s="678" t="s">
        <v>331</v>
      </c>
      <c r="C4" s="679"/>
      <c r="D4" s="679"/>
      <c r="E4" s="679"/>
      <c r="F4" s="680"/>
      <c r="G4" s="159" t="s">
        <v>603</v>
      </c>
      <c r="H4" s="160" t="s">
        <v>2</v>
      </c>
      <c r="I4" s="161" t="s">
        <v>0</v>
      </c>
      <c r="J4" s="177"/>
      <c r="K4" s="669"/>
      <c r="L4" s="675" t="s">
        <v>331</v>
      </c>
      <c r="M4" s="676"/>
      <c r="N4" s="676"/>
      <c r="O4" s="676"/>
      <c r="P4" s="676"/>
      <c r="Q4" s="676"/>
      <c r="R4" s="677"/>
      <c r="S4" s="674"/>
    </row>
    <row r="5" spans="2:19" ht="27.75" customHeight="1" x14ac:dyDescent="0.25">
      <c r="B5" s="681"/>
      <c r="C5" s="682"/>
      <c r="D5" s="682"/>
      <c r="E5" s="682"/>
      <c r="F5" s="683"/>
      <c r="G5" s="162" t="s">
        <v>634</v>
      </c>
      <c r="H5" s="163">
        <v>3</v>
      </c>
      <c r="I5" s="164" t="s">
        <v>337</v>
      </c>
      <c r="J5" s="178"/>
      <c r="K5" s="669"/>
      <c r="L5" s="684" t="s">
        <v>1066</v>
      </c>
      <c r="M5" s="685"/>
      <c r="N5" s="685"/>
      <c r="O5" s="685"/>
      <c r="P5" s="685"/>
      <c r="Q5" s="685"/>
      <c r="R5" s="686"/>
      <c r="S5" s="674"/>
    </row>
    <row r="6" spans="2:19" ht="33.75" customHeight="1" x14ac:dyDescent="0.2">
      <c r="B6" s="706" t="s">
        <v>339</v>
      </c>
      <c r="C6" s="707"/>
      <c r="D6" s="707"/>
      <c r="E6" s="707"/>
      <c r="F6" s="707"/>
      <c r="G6" s="707"/>
      <c r="H6" s="708"/>
      <c r="I6" s="698"/>
      <c r="J6" s="177"/>
      <c r="K6" s="709" t="s">
        <v>332</v>
      </c>
      <c r="L6" s="710"/>
      <c r="M6" s="713" t="s">
        <v>109</v>
      </c>
      <c r="N6" s="714"/>
      <c r="O6" s="713" t="s">
        <v>110</v>
      </c>
      <c r="P6" s="714"/>
      <c r="Q6" s="717" t="s">
        <v>333</v>
      </c>
      <c r="R6" s="719" t="s">
        <v>2</v>
      </c>
      <c r="S6" s="687" t="s">
        <v>0</v>
      </c>
    </row>
    <row r="7" spans="2:19" ht="15" customHeight="1" x14ac:dyDescent="0.2">
      <c r="B7" s="689" t="s">
        <v>341</v>
      </c>
      <c r="C7" s="690"/>
      <c r="D7" s="693">
        <v>1</v>
      </c>
      <c r="E7" s="693">
        <v>2</v>
      </c>
      <c r="F7" s="693">
        <v>3</v>
      </c>
      <c r="G7" s="695" t="s">
        <v>342</v>
      </c>
      <c r="H7" s="697" t="s">
        <v>99</v>
      </c>
      <c r="I7" s="698"/>
      <c r="J7" s="177"/>
      <c r="K7" s="711"/>
      <c r="L7" s="712"/>
      <c r="M7" s="715"/>
      <c r="N7" s="716"/>
      <c r="O7" s="715"/>
      <c r="P7" s="716"/>
      <c r="Q7" s="718"/>
      <c r="R7" s="720"/>
      <c r="S7" s="688"/>
    </row>
    <row r="8" spans="2:19" ht="15.75" customHeight="1" thickBot="1" x14ac:dyDescent="0.25">
      <c r="B8" s="691"/>
      <c r="C8" s="692"/>
      <c r="D8" s="694"/>
      <c r="E8" s="694"/>
      <c r="F8" s="694"/>
      <c r="G8" s="696"/>
      <c r="H8" s="699"/>
      <c r="I8" s="700"/>
      <c r="J8" s="177"/>
      <c r="K8" s="701" t="s">
        <v>334</v>
      </c>
      <c r="L8" s="702"/>
      <c r="M8" s="703" t="s">
        <v>335</v>
      </c>
      <c r="N8" s="703"/>
      <c r="O8" s="704" t="s">
        <v>336</v>
      </c>
      <c r="P8" s="705"/>
      <c r="Q8" s="132">
        <v>42309</v>
      </c>
      <c r="R8" s="133">
        <v>2</v>
      </c>
      <c r="S8" s="191" t="s">
        <v>338</v>
      </c>
    </row>
    <row r="9" spans="2:19" ht="15.75" customHeight="1" thickBot="1" x14ac:dyDescent="0.3">
      <c r="B9" s="165">
        <v>3</v>
      </c>
      <c r="C9" s="166">
        <v>500</v>
      </c>
      <c r="D9" s="166">
        <v>3</v>
      </c>
      <c r="E9" s="166">
        <v>50</v>
      </c>
      <c r="F9" s="166"/>
      <c r="G9" s="166"/>
      <c r="H9" s="721"/>
      <c r="I9" s="722"/>
      <c r="J9" s="179"/>
      <c r="K9" s="723" t="s">
        <v>340</v>
      </c>
      <c r="L9" s="724"/>
      <c r="M9" s="724"/>
      <c r="N9" s="724"/>
      <c r="O9" s="724"/>
      <c r="P9" s="724"/>
      <c r="Q9" s="724"/>
      <c r="R9" s="724"/>
      <c r="S9" s="725"/>
    </row>
    <row r="10" spans="2:19" ht="20.25" customHeight="1" x14ac:dyDescent="0.2">
      <c r="B10" s="726" t="s">
        <v>343</v>
      </c>
      <c r="C10" s="167">
        <v>1</v>
      </c>
      <c r="D10" s="54">
        <v>227</v>
      </c>
      <c r="E10" s="54">
        <v>164</v>
      </c>
      <c r="F10" s="54">
        <v>11</v>
      </c>
      <c r="G10" s="168">
        <f t="shared" ref="G10:G40" si="0">+D10+E10+F10</f>
        <v>402</v>
      </c>
      <c r="H10" s="729"/>
      <c r="I10" s="730"/>
      <c r="J10" s="196"/>
      <c r="K10" s="731" t="s">
        <v>341</v>
      </c>
      <c r="L10" s="732"/>
      <c r="M10" s="733">
        <v>1</v>
      </c>
      <c r="N10" s="733">
        <v>2</v>
      </c>
      <c r="O10" s="734">
        <v>3</v>
      </c>
      <c r="P10" s="734">
        <v>4</v>
      </c>
      <c r="Q10" s="733" t="s">
        <v>342</v>
      </c>
      <c r="R10" s="736" t="s">
        <v>99</v>
      </c>
      <c r="S10" s="737"/>
    </row>
    <row r="11" spans="2:19" ht="16.5" customHeight="1" thickBot="1" x14ac:dyDescent="0.25">
      <c r="B11" s="727"/>
      <c r="C11" s="169" t="s">
        <v>347</v>
      </c>
      <c r="D11" s="56">
        <f>+D10*0.4</f>
        <v>90.800000000000011</v>
      </c>
      <c r="E11" s="56">
        <f t="shared" ref="E11" si="1">+E10*0.4</f>
        <v>65.600000000000009</v>
      </c>
      <c r="F11" s="56">
        <v>4</v>
      </c>
      <c r="G11" s="56">
        <f t="shared" si="0"/>
        <v>160.40000000000003</v>
      </c>
      <c r="H11" s="739"/>
      <c r="I11" s="740"/>
      <c r="J11" s="196"/>
      <c r="K11" s="701"/>
      <c r="L11" s="702"/>
      <c r="M11" s="703"/>
      <c r="N11" s="703"/>
      <c r="O11" s="735"/>
      <c r="P11" s="735"/>
      <c r="Q11" s="703"/>
      <c r="R11" s="738"/>
      <c r="S11" s="725"/>
    </row>
    <row r="12" spans="2:19" ht="25.5" customHeight="1" thickBot="1" x14ac:dyDescent="0.25">
      <c r="B12" s="728"/>
      <c r="C12" s="170">
        <v>0.6</v>
      </c>
      <c r="D12" s="57">
        <f>+D10*0.6</f>
        <v>136.19999999999999</v>
      </c>
      <c r="E12" s="57">
        <f t="shared" ref="E12" si="2">+E10*0.6</f>
        <v>98.399999999999991</v>
      </c>
      <c r="F12" s="57">
        <v>7</v>
      </c>
      <c r="G12" s="57">
        <f t="shared" si="0"/>
        <v>241.59999999999997</v>
      </c>
      <c r="H12" s="741"/>
      <c r="I12" s="742"/>
      <c r="J12" s="196"/>
      <c r="K12" s="743" t="s">
        <v>343</v>
      </c>
      <c r="L12" s="134">
        <v>1</v>
      </c>
      <c r="M12" s="55">
        <v>227</v>
      </c>
      <c r="N12" s="55">
        <v>164</v>
      </c>
      <c r="O12" s="55">
        <v>11</v>
      </c>
      <c r="P12" s="55">
        <v>0</v>
      </c>
      <c r="Q12" s="135">
        <f>SUM(M12:P12)</f>
        <v>402</v>
      </c>
      <c r="R12" s="745"/>
      <c r="S12" s="746"/>
    </row>
    <row r="13" spans="2:19" x14ac:dyDescent="0.2">
      <c r="B13" s="726" t="s">
        <v>344</v>
      </c>
      <c r="C13" s="167" t="s">
        <v>342</v>
      </c>
      <c r="D13" s="54">
        <v>227</v>
      </c>
      <c r="E13" s="54">
        <v>164</v>
      </c>
      <c r="F13" s="54">
        <v>11</v>
      </c>
      <c r="G13" s="171">
        <f t="shared" si="0"/>
        <v>402</v>
      </c>
      <c r="H13" s="729"/>
      <c r="I13" s="730"/>
      <c r="J13" s="196"/>
      <c r="K13" s="744"/>
      <c r="L13" s="136">
        <v>0.4</v>
      </c>
      <c r="M13" s="56">
        <f>M12*0.4</f>
        <v>90.800000000000011</v>
      </c>
      <c r="N13" s="56">
        <f>N12*0.4</f>
        <v>65.600000000000009</v>
      </c>
      <c r="O13" s="56">
        <v>5</v>
      </c>
      <c r="P13" s="56">
        <f>P12*0.4</f>
        <v>0</v>
      </c>
      <c r="Q13" s="137">
        <f>SUM(M13:P13)</f>
        <v>161.40000000000003</v>
      </c>
      <c r="R13" s="739"/>
      <c r="S13" s="740"/>
    </row>
    <row r="14" spans="2:19" x14ac:dyDescent="0.2">
      <c r="B14" s="727"/>
      <c r="C14" s="169" t="s">
        <v>347</v>
      </c>
      <c r="D14" s="56">
        <v>90</v>
      </c>
      <c r="E14" s="56">
        <v>65</v>
      </c>
      <c r="F14" s="56">
        <v>4</v>
      </c>
      <c r="G14" s="56">
        <f t="shared" si="0"/>
        <v>159</v>
      </c>
      <c r="H14" s="739"/>
      <c r="I14" s="740"/>
      <c r="J14" s="196"/>
      <c r="K14" s="744"/>
      <c r="L14" s="138">
        <v>0.6</v>
      </c>
      <c r="M14" s="56">
        <f>M12</f>
        <v>227</v>
      </c>
      <c r="N14" s="56">
        <f>N12*0.6</f>
        <v>98.399999999999991</v>
      </c>
      <c r="O14" s="56">
        <v>6</v>
      </c>
      <c r="P14" s="56">
        <f>P12*0.6</f>
        <v>0</v>
      </c>
      <c r="Q14" s="137">
        <f>SUM(M14:P14)</f>
        <v>331.4</v>
      </c>
      <c r="R14" s="739"/>
      <c r="S14" s="740"/>
    </row>
    <row r="15" spans="2:19" ht="12.75" customHeight="1" thickBot="1" x14ac:dyDescent="0.25">
      <c r="B15" s="728"/>
      <c r="C15" s="170">
        <v>0.6</v>
      </c>
      <c r="D15" s="58">
        <v>136</v>
      </c>
      <c r="E15" s="58">
        <v>97</v>
      </c>
      <c r="F15" s="58">
        <v>7</v>
      </c>
      <c r="G15" s="58">
        <f t="shared" si="0"/>
        <v>240</v>
      </c>
      <c r="H15" s="741"/>
      <c r="I15" s="742"/>
      <c r="J15" s="196"/>
      <c r="K15" s="747" t="s">
        <v>344</v>
      </c>
      <c r="L15" s="134" t="s">
        <v>342</v>
      </c>
      <c r="M15" s="55">
        <f>M12</f>
        <v>227</v>
      </c>
      <c r="N15" s="55">
        <f>N12</f>
        <v>164</v>
      </c>
      <c r="O15" s="55">
        <f>O12</f>
        <v>11</v>
      </c>
      <c r="P15" s="55">
        <f>P12</f>
        <v>0</v>
      </c>
      <c r="Q15" s="135">
        <f t="shared" ref="Q15:Q28" si="3">SUM(M15:P15)</f>
        <v>402</v>
      </c>
      <c r="R15" s="739"/>
      <c r="S15" s="740"/>
    </row>
    <row r="16" spans="2:19" ht="15" customHeight="1" x14ac:dyDescent="0.2">
      <c r="B16" s="726" t="s">
        <v>345</v>
      </c>
      <c r="C16" s="167" t="s">
        <v>342</v>
      </c>
      <c r="D16" s="54">
        <v>227</v>
      </c>
      <c r="E16" s="54">
        <v>164</v>
      </c>
      <c r="F16" s="54">
        <v>11</v>
      </c>
      <c r="G16" s="168">
        <f t="shared" si="0"/>
        <v>402</v>
      </c>
      <c r="H16" s="729"/>
      <c r="I16" s="730"/>
      <c r="J16" s="196"/>
      <c r="K16" s="748"/>
      <c r="L16" s="136">
        <v>0.4</v>
      </c>
      <c r="M16" s="56">
        <v>15</v>
      </c>
      <c r="N16" s="56">
        <v>0</v>
      </c>
      <c r="O16" s="56">
        <v>0</v>
      </c>
      <c r="P16" s="56">
        <v>0</v>
      </c>
      <c r="Q16" s="56">
        <f t="shared" si="3"/>
        <v>15</v>
      </c>
      <c r="R16" s="739"/>
      <c r="S16" s="740"/>
    </row>
    <row r="17" spans="2:19" ht="15.75" customHeight="1" x14ac:dyDescent="0.2">
      <c r="B17" s="727"/>
      <c r="C17" s="169" t="s">
        <v>347</v>
      </c>
      <c r="D17" s="56">
        <v>91</v>
      </c>
      <c r="E17" s="56">
        <v>66</v>
      </c>
      <c r="F17" s="56">
        <v>4</v>
      </c>
      <c r="G17" s="56">
        <f t="shared" si="0"/>
        <v>161</v>
      </c>
      <c r="H17" s="739"/>
      <c r="I17" s="740"/>
      <c r="J17" s="196"/>
      <c r="K17" s="749"/>
      <c r="L17" s="138">
        <v>0.6</v>
      </c>
      <c r="M17" s="56">
        <v>0</v>
      </c>
      <c r="N17" s="56">
        <v>0</v>
      </c>
      <c r="O17" s="56">
        <v>0</v>
      </c>
      <c r="P17" s="56">
        <v>0</v>
      </c>
      <c r="Q17" s="56">
        <f t="shared" si="3"/>
        <v>0</v>
      </c>
      <c r="R17" s="739"/>
      <c r="S17" s="740"/>
    </row>
    <row r="18" spans="2:19" ht="23.25" customHeight="1" thickBot="1" x14ac:dyDescent="0.25">
      <c r="B18" s="728"/>
      <c r="C18" s="170">
        <v>0.6</v>
      </c>
      <c r="D18" s="56">
        <v>136</v>
      </c>
      <c r="E18" s="56">
        <v>98</v>
      </c>
      <c r="F18" s="56">
        <v>7</v>
      </c>
      <c r="G18" s="56">
        <f t="shared" si="0"/>
        <v>241</v>
      </c>
      <c r="H18" s="739"/>
      <c r="I18" s="740"/>
      <c r="J18" s="196"/>
      <c r="K18" s="747" t="s">
        <v>346</v>
      </c>
      <c r="L18" s="134" t="s">
        <v>342</v>
      </c>
      <c r="M18" s="55">
        <f>M12</f>
        <v>227</v>
      </c>
      <c r="N18" s="55">
        <f>N12</f>
        <v>164</v>
      </c>
      <c r="O18" s="55">
        <f>O12</f>
        <v>11</v>
      </c>
      <c r="P18" s="55">
        <f>P12</f>
        <v>0</v>
      </c>
      <c r="Q18" s="135">
        <f t="shared" si="3"/>
        <v>402</v>
      </c>
      <c r="R18" s="739"/>
      <c r="S18" s="740"/>
    </row>
    <row r="19" spans="2:19" ht="13.5" customHeight="1" x14ac:dyDescent="0.2">
      <c r="B19" s="726" t="s">
        <v>348</v>
      </c>
      <c r="C19" s="167" t="s">
        <v>342</v>
      </c>
      <c r="D19" s="54">
        <v>227</v>
      </c>
      <c r="E19" s="54">
        <v>164</v>
      </c>
      <c r="F19" s="54">
        <v>11</v>
      </c>
      <c r="G19" s="171">
        <f t="shared" si="0"/>
        <v>402</v>
      </c>
      <c r="H19" s="739"/>
      <c r="I19" s="740"/>
      <c r="J19" s="196"/>
      <c r="K19" s="748"/>
      <c r="L19" s="136" t="s">
        <v>347</v>
      </c>
      <c r="M19" s="56">
        <v>91</v>
      </c>
      <c r="N19" s="56">
        <v>18</v>
      </c>
      <c r="O19" s="56">
        <v>5</v>
      </c>
      <c r="P19" s="56">
        <v>0</v>
      </c>
      <c r="Q19" s="56">
        <f t="shared" si="3"/>
        <v>114</v>
      </c>
      <c r="R19" s="739"/>
      <c r="S19" s="740"/>
    </row>
    <row r="20" spans="2:19" ht="15" customHeight="1" x14ac:dyDescent="0.2">
      <c r="B20" s="727"/>
      <c r="C20" s="169" t="s">
        <v>347</v>
      </c>
      <c r="D20" s="56">
        <v>0</v>
      </c>
      <c r="E20" s="56">
        <v>0</v>
      </c>
      <c r="F20" s="56">
        <v>0</v>
      </c>
      <c r="G20" s="56">
        <f t="shared" si="0"/>
        <v>0</v>
      </c>
      <c r="H20" s="739"/>
      <c r="I20" s="740"/>
      <c r="J20" s="196"/>
      <c r="K20" s="749"/>
      <c r="L20" s="138">
        <v>0.6</v>
      </c>
      <c r="M20" s="56">
        <v>38</v>
      </c>
      <c r="N20" s="56">
        <v>0</v>
      </c>
      <c r="O20" s="56">
        <v>6</v>
      </c>
      <c r="P20" s="56">
        <v>0</v>
      </c>
      <c r="Q20" s="56">
        <f t="shared" si="3"/>
        <v>44</v>
      </c>
      <c r="R20" s="739"/>
      <c r="S20" s="740"/>
    </row>
    <row r="21" spans="2:19" ht="17.25" customHeight="1" thickBot="1" x14ac:dyDescent="0.25">
      <c r="B21" s="728"/>
      <c r="C21" s="170">
        <v>0.6</v>
      </c>
      <c r="D21" s="56">
        <v>0</v>
      </c>
      <c r="E21" s="56">
        <v>0</v>
      </c>
      <c r="F21" s="56">
        <v>0</v>
      </c>
      <c r="G21" s="56">
        <f t="shared" si="0"/>
        <v>0</v>
      </c>
      <c r="H21" s="739"/>
      <c r="I21" s="740"/>
      <c r="J21" s="196"/>
      <c r="K21" s="747" t="s">
        <v>348</v>
      </c>
      <c r="L21" s="134" t="s">
        <v>342</v>
      </c>
      <c r="M21" s="55">
        <f>M12</f>
        <v>227</v>
      </c>
      <c r="N21" s="55">
        <f>N12</f>
        <v>164</v>
      </c>
      <c r="O21" s="55">
        <f>O12</f>
        <v>11</v>
      </c>
      <c r="P21" s="55">
        <f>P12</f>
        <v>0</v>
      </c>
      <c r="Q21" s="135">
        <f t="shared" si="3"/>
        <v>402</v>
      </c>
      <c r="R21" s="739"/>
      <c r="S21" s="740"/>
    </row>
    <row r="22" spans="2:19" ht="15.75" customHeight="1" x14ac:dyDescent="0.2">
      <c r="B22" s="726" t="s">
        <v>638</v>
      </c>
      <c r="C22" s="167" t="s">
        <v>342</v>
      </c>
      <c r="D22" s="54">
        <v>227</v>
      </c>
      <c r="E22" s="54">
        <v>164</v>
      </c>
      <c r="F22" s="54">
        <v>11</v>
      </c>
      <c r="G22" s="168">
        <f t="shared" si="0"/>
        <v>402</v>
      </c>
      <c r="H22" s="739"/>
      <c r="I22" s="740"/>
      <c r="J22" s="196"/>
      <c r="K22" s="748"/>
      <c r="L22" s="136" t="s">
        <v>347</v>
      </c>
      <c r="M22" s="56">
        <v>0</v>
      </c>
      <c r="N22" s="56">
        <f t="shared" ref="N22:P23" si="4">N13-N19</f>
        <v>47.600000000000009</v>
      </c>
      <c r="O22" s="139">
        <f t="shared" si="4"/>
        <v>0</v>
      </c>
      <c r="P22" s="56">
        <f t="shared" si="4"/>
        <v>0</v>
      </c>
      <c r="Q22" s="56">
        <f t="shared" si="3"/>
        <v>47.600000000000009</v>
      </c>
      <c r="R22" s="739"/>
      <c r="S22" s="740"/>
    </row>
    <row r="23" spans="2:19" x14ac:dyDescent="0.2">
      <c r="B23" s="727"/>
      <c r="C23" s="169" t="s">
        <v>347</v>
      </c>
      <c r="D23" s="56">
        <v>90</v>
      </c>
      <c r="E23" s="56">
        <v>65</v>
      </c>
      <c r="F23" s="56">
        <v>4</v>
      </c>
      <c r="G23" s="56">
        <f t="shared" si="0"/>
        <v>159</v>
      </c>
      <c r="H23" s="739"/>
      <c r="I23" s="740"/>
      <c r="J23" s="196"/>
      <c r="K23" s="749"/>
      <c r="L23" s="138">
        <v>0.6</v>
      </c>
      <c r="M23" s="56">
        <f>M41</f>
        <v>98</v>
      </c>
      <c r="N23" s="56">
        <f t="shared" si="4"/>
        <v>98.399999999999991</v>
      </c>
      <c r="O23" s="56">
        <f t="shared" si="4"/>
        <v>0</v>
      </c>
      <c r="P23" s="56">
        <f t="shared" si="4"/>
        <v>0</v>
      </c>
      <c r="Q23" s="56">
        <f t="shared" si="3"/>
        <v>196.39999999999998</v>
      </c>
      <c r="R23" s="739"/>
      <c r="S23" s="740"/>
    </row>
    <row r="24" spans="2:19" ht="15" customHeight="1" thickBot="1" x14ac:dyDescent="0.25">
      <c r="B24" s="728"/>
      <c r="C24" s="170">
        <v>0.6</v>
      </c>
      <c r="D24" s="56">
        <v>134</v>
      </c>
      <c r="E24" s="56">
        <v>97</v>
      </c>
      <c r="F24" s="56">
        <v>7</v>
      </c>
      <c r="G24" s="56">
        <f t="shared" si="0"/>
        <v>238</v>
      </c>
      <c r="H24" s="739"/>
      <c r="I24" s="740"/>
      <c r="J24" s="196"/>
      <c r="K24" s="747" t="s">
        <v>349</v>
      </c>
      <c r="L24" s="134" t="s">
        <v>342</v>
      </c>
      <c r="M24" s="55">
        <f>M12+5</f>
        <v>232</v>
      </c>
      <c r="N24" s="55">
        <f>N12</f>
        <v>164</v>
      </c>
      <c r="O24" s="55">
        <f>O12</f>
        <v>11</v>
      </c>
      <c r="P24" s="55">
        <f>P12</f>
        <v>0</v>
      </c>
      <c r="Q24" s="135">
        <f t="shared" si="3"/>
        <v>407</v>
      </c>
      <c r="R24" s="739"/>
      <c r="S24" s="740"/>
    </row>
    <row r="25" spans="2:19" ht="15" customHeight="1" x14ac:dyDescent="0.2">
      <c r="B25" s="726" t="s">
        <v>350</v>
      </c>
      <c r="C25" s="167" t="s">
        <v>342</v>
      </c>
      <c r="D25" s="54">
        <v>227</v>
      </c>
      <c r="E25" s="54">
        <v>164</v>
      </c>
      <c r="F25" s="54">
        <v>11</v>
      </c>
      <c r="G25" s="168">
        <f t="shared" si="0"/>
        <v>402</v>
      </c>
      <c r="H25" s="739"/>
      <c r="I25" s="740"/>
      <c r="J25" s="196"/>
      <c r="K25" s="748"/>
      <c r="L25" s="136" t="s">
        <v>347</v>
      </c>
      <c r="M25" s="56">
        <v>91</v>
      </c>
      <c r="N25" s="56">
        <v>18</v>
      </c>
      <c r="O25" s="56">
        <v>5</v>
      </c>
      <c r="P25" s="56">
        <v>0</v>
      </c>
      <c r="Q25" s="56">
        <f t="shared" si="3"/>
        <v>114</v>
      </c>
      <c r="R25" s="739"/>
      <c r="S25" s="740"/>
    </row>
    <row r="26" spans="2:19" x14ac:dyDescent="0.2">
      <c r="B26" s="727"/>
      <c r="C26" s="169" t="s">
        <v>347</v>
      </c>
      <c r="D26" s="56">
        <v>1</v>
      </c>
      <c r="E26" s="56">
        <v>1</v>
      </c>
      <c r="F26" s="56">
        <v>0</v>
      </c>
      <c r="G26" s="56">
        <f t="shared" si="0"/>
        <v>2</v>
      </c>
      <c r="H26" s="739"/>
      <c r="I26" s="740"/>
      <c r="J26" s="196"/>
      <c r="K26" s="749"/>
      <c r="L26" s="138">
        <v>0.6</v>
      </c>
      <c r="M26" s="56">
        <v>43</v>
      </c>
      <c r="N26" s="56">
        <v>4</v>
      </c>
      <c r="O26" s="56">
        <v>6</v>
      </c>
      <c r="P26" s="56">
        <v>0</v>
      </c>
      <c r="Q26" s="56">
        <f t="shared" si="3"/>
        <v>53</v>
      </c>
      <c r="R26" s="739"/>
      <c r="S26" s="740"/>
    </row>
    <row r="27" spans="2:19" ht="18" customHeight="1" thickBot="1" x14ac:dyDescent="0.25">
      <c r="B27" s="728"/>
      <c r="C27" s="170">
        <v>0.6</v>
      </c>
      <c r="D27" s="56">
        <v>2</v>
      </c>
      <c r="E27" s="56">
        <v>1</v>
      </c>
      <c r="F27" s="56">
        <v>0</v>
      </c>
      <c r="G27" s="56">
        <f t="shared" si="0"/>
        <v>3</v>
      </c>
      <c r="H27" s="739"/>
      <c r="I27" s="740"/>
      <c r="J27" s="196"/>
      <c r="K27" s="747" t="s">
        <v>351</v>
      </c>
      <c r="L27" s="134" t="s">
        <v>342</v>
      </c>
      <c r="M27" s="55">
        <f>M21</f>
        <v>227</v>
      </c>
      <c r="N27" s="55">
        <f>N21+4</f>
        <v>168</v>
      </c>
      <c r="O27" s="55">
        <f>O21</f>
        <v>11</v>
      </c>
      <c r="P27" s="55">
        <f>P21</f>
        <v>0</v>
      </c>
      <c r="Q27" s="135">
        <f t="shared" si="3"/>
        <v>406</v>
      </c>
      <c r="R27" s="739"/>
      <c r="S27" s="740"/>
    </row>
    <row r="28" spans="2:19" ht="15" customHeight="1" x14ac:dyDescent="0.2">
      <c r="B28" s="726" t="s">
        <v>639</v>
      </c>
      <c r="C28" s="167" t="s">
        <v>342</v>
      </c>
      <c r="D28" s="54">
        <v>227</v>
      </c>
      <c r="E28" s="54">
        <v>164</v>
      </c>
      <c r="F28" s="54">
        <v>11</v>
      </c>
      <c r="G28" s="168">
        <f t="shared" si="0"/>
        <v>402</v>
      </c>
      <c r="H28" s="739"/>
      <c r="I28" s="740"/>
      <c r="J28" s="196"/>
      <c r="K28" s="748"/>
      <c r="L28" s="136" t="s">
        <v>347</v>
      </c>
      <c r="M28" s="56">
        <v>91</v>
      </c>
      <c r="N28" s="56">
        <v>18</v>
      </c>
      <c r="O28" s="56">
        <v>5</v>
      </c>
      <c r="P28" s="56">
        <v>0</v>
      </c>
      <c r="Q28" s="56">
        <f t="shared" si="3"/>
        <v>114</v>
      </c>
      <c r="R28" s="739"/>
      <c r="S28" s="740"/>
    </row>
    <row r="29" spans="2:19" x14ac:dyDescent="0.2">
      <c r="B29" s="727"/>
      <c r="C29" s="169" t="s">
        <v>347</v>
      </c>
      <c r="D29" s="56">
        <v>4</v>
      </c>
      <c r="E29" s="56">
        <v>2</v>
      </c>
      <c r="F29" s="56">
        <v>0</v>
      </c>
      <c r="G29" s="56">
        <f t="shared" si="0"/>
        <v>6</v>
      </c>
      <c r="H29" s="739" t="s">
        <v>353</v>
      </c>
      <c r="I29" s="740"/>
      <c r="J29" s="196"/>
      <c r="K29" s="749"/>
      <c r="L29" s="138">
        <v>0.6</v>
      </c>
      <c r="M29" s="56">
        <v>43</v>
      </c>
      <c r="N29" s="56">
        <v>4</v>
      </c>
      <c r="O29" s="56">
        <v>6</v>
      </c>
      <c r="P29" s="56">
        <v>0</v>
      </c>
      <c r="Q29" s="56">
        <f>SUM(M29:P29)</f>
        <v>53</v>
      </c>
      <c r="R29" s="739"/>
      <c r="S29" s="740"/>
    </row>
    <row r="30" spans="2:19" ht="15" customHeight="1" thickBot="1" x14ac:dyDescent="0.25">
      <c r="B30" s="728"/>
      <c r="C30" s="170" t="s">
        <v>635</v>
      </c>
      <c r="D30" s="57">
        <v>5</v>
      </c>
      <c r="E30" s="57">
        <v>4</v>
      </c>
      <c r="F30" s="57">
        <v>0</v>
      </c>
      <c r="G30" s="57">
        <f t="shared" si="0"/>
        <v>9</v>
      </c>
      <c r="H30" s="741"/>
      <c r="I30" s="742"/>
      <c r="J30" s="196"/>
      <c r="K30" s="747" t="s">
        <v>352</v>
      </c>
      <c r="L30" s="134" t="s">
        <v>342</v>
      </c>
      <c r="M30" s="55">
        <f>M24</f>
        <v>232</v>
      </c>
      <c r="N30" s="55">
        <f>N24</f>
        <v>164</v>
      </c>
      <c r="O30" s="55">
        <f>O24</f>
        <v>11</v>
      </c>
      <c r="P30" s="55">
        <f>P24</f>
        <v>0</v>
      </c>
      <c r="Q30" s="135">
        <f t="shared" ref="Q30:Q50" si="5">SUM(M30:P30)</f>
        <v>407</v>
      </c>
      <c r="R30" s="739"/>
      <c r="S30" s="740"/>
    </row>
    <row r="31" spans="2:19" ht="15" customHeight="1" x14ac:dyDescent="0.2">
      <c r="B31" s="726" t="s">
        <v>354</v>
      </c>
      <c r="C31" s="167" t="s">
        <v>342</v>
      </c>
      <c r="D31" s="54">
        <v>227</v>
      </c>
      <c r="E31" s="54">
        <v>164</v>
      </c>
      <c r="F31" s="54">
        <v>11</v>
      </c>
      <c r="G31" s="168">
        <f t="shared" si="0"/>
        <v>402</v>
      </c>
      <c r="H31" s="729"/>
      <c r="I31" s="730"/>
      <c r="J31" s="196"/>
      <c r="K31" s="748"/>
      <c r="L31" s="136" t="s">
        <v>347</v>
      </c>
      <c r="M31" s="56">
        <v>1</v>
      </c>
      <c r="N31" s="56">
        <f>N25-N28</f>
        <v>0</v>
      </c>
      <c r="O31" s="56">
        <f>O25-O28</f>
        <v>0</v>
      </c>
      <c r="P31" s="56">
        <v>0</v>
      </c>
      <c r="Q31" s="56">
        <f t="shared" si="5"/>
        <v>1</v>
      </c>
      <c r="R31" s="750"/>
      <c r="S31" s="751"/>
    </row>
    <row r="32" spans="2:19" x14ac:dyDescent="0.2">
      <c r="B32" s="727"/>
      <c r="C32" s="169" t="s">
        <v>347</v>
      </c>
      <c r="D32" s="56">
        <v>90</v>
      </c>
      <c r="E32" s="56">
        <v>65</v>
      </c>
      <c r="F32" s="56">
        <v>4</v>
      </c>
      <c r="G32" s="56">
        <f t="shared" si="0"/>
        <v>159</v>
      </c>
      <c r="H32" s="739"/>
      <c r="I32" s="740"/>
      <c r="J32" s="196"/>
      <c r="K32" s="749"/>
      <c r="L32" s="138">
        <v>0.6</v>
      </c>
      <c r="M32" s="56">
        <f>M26-M29</f>
        <v>0</v>
      </c>
      <c r="N32" s="56">
        <f>N26-N29</f>
        <v>0</v>
      </c>
      <c r="O32" s="56">
        <f>O26-O29</f>
        <v>0</v>
      </c>
      <c r="P32" s="56">
        <v>0</v>
      </c>
      <c r="Q32" s="56">
        <f t="shared" si="5"/>
        <v>0</v>
      </c>
      <c r="R32" s="739"/>
      <c r="S32" s="740"/>
    </row>
    <row r="33" spans="2:19" ht="15.75" customHeight="1" thickBot="1" x14ac:dyDescent="0.25">
      <c r="B33" s="728"/>
      <c r="C33" s="170">
        <v>0.6</v>
      </c>
      <c r="D33" s="56">
        <v>134</v>
      </c>
      <c r="E33" s="56">
        <v>97</v>
      </c>
      <c r="F33" s="56">
        <v>7</v>
      </c>
      <c r="G33" s="56">
        <f t="shared" si="0"/>
        <v>238</v>
      </c>
      <c r="H33" s="739"/>
      <c r="I33" s="740"/>
      <c r="J33" s="196"/>
      <c r="K33" s="747" t="s">
        <v>355</v>
      </c>
      <c r="L33" s="134" t="s">
        <v>342</v>
      </c>
      <c r="M33" s="55">
        <f>M12</f>
        <v>227</v>
      </c>
      <c r="N33" s="55">
        <f>N12</f>
        <v>164</v>
      </c>
      <c r="O33" s="55">
        <f>O12</f>
        <v>11</v>
      </c>
      <c r="P33" s="55">
        <f>P12</f>
        <v>0</v>
      </c>
      <c r="Q33" s="135">
        <f t="shared" si="5"/>
        <v>402</v>
      </c>
      <c r="R33" s="752"/>
      <c r="S33" s="753"/>
    </row>
    <row r="34" spans="2:19" ht="15" customHeight="1" x14ac:dyDescent="0.2">
      <c r="B34" s="726" t="s">
        <v>640</v>
      </c>
      <c r="C34" s="167" t="s">
        <v>342</v>
      </c>
      <c r="D34" s="54">
        <v>227</v>
      </c>
      <c r="E34" s="54">
        <v>164</v>
      </c>
      <c r="F34" s="54">
        <v>11</v>
      </c>
      <c r="G34" s="168">
        <f t="shared" si="0"/>
        <v>402</v>
      </c>
      <c r="H34" s="739"/>
      <c r="I34" s="740"/>
      <c r="J34" s="196"/>
      <c r="K34" s="748"/>
      <c r="L34" s="136" t="s">
        <v>347</v>
      </c>
      <c r="M34" s="56">
        <v>1</v>
      </c>
      <c r="N34" s="56">
        <v>0</v>
      </c>
      <c r="O34" s="56">
        <f>O19-O28</f>
        <v>0</v>
      </c>
      <c r="P34" s="56">
        <v>0</v>
      </c>
      <c r="Q34" s="56">
        <f t="shared" si="5"/>
        <v>1</v>
      </c>
      <c r="R34" s="739"/>
      <c r="S34" s="740"/>
    </row>
    <row r="35" spans="2:19" x14ac:dyDescent="0.2">
      <c r="B35" s="727"/>
      <c r="C35" s="169" t="s">
        <v>347</v>
      </c>
      <c r="D35" s="56">
        <v>89</v>
      </c>
      <c r="E35" s="56">
        <v>63</v>
      </c>
      <c r="F35" s="56">
        <v>4</v>
      </c>
      <c r="G35" s="56">
        <f t="shared" si="0"/>
        <v>156</v>
      </c>
      <c r="H35" s="739"/>
      <c r="I35" s="740"/>
      <c r="J35" s="196"/>
      <c r="K35" s="749"/>
      <c r="L35" s="138">
        <v>0.6</v>
      </c>
      <c r="M35" s="56">
        <v>0</v>
      </c>
      <c r="N35" s="56">
        <v>0</v>
      </c>
      <c r="O35" s="56">
        <f>O20-O29</f>
        <v>0</v>
      </c>
      <c r="P35" s="56">
        <v>0</v>
      </c>
      <c r="Q35" s="56">
        <f>SUM(M35:P35)</f>
        <v>0</v>
      </c>
      <c r="R35" s="739"/>
      <c r="S35" s="740"/>
    </row>
    <row r="36" spans="2:19" ht="17.25" customHeight="1" thickBot="1" x14ac:dyDescent="0.25">
      <c r="B36" s="728"/>
      <c r="C36" s="170">
        <v>0.6</v>
      </c>
      <c r="D36" s="56">
        <v>133</v>
      </c>
      <c r="E36" s="56">
        <v>94</v>
      </c>
      <c r="F36" s="56">
        <v>6</v>
      </c>
      <c r="G36" s="56">
        <f t="shared" si="0"/>
        <v>233</v>
      </c>
      <c r="H36" s="739"/>
      <c r="I36" s="740"/>
      <c r="J36" s="196"/>
      <c r="K36" s="747" t="s">
        <v>356</v>
      </c>
      <c r="L36" s="134" t="s">
        <v>342</v>
      </c>
      <c r="M36" s="55">
        <f>M37+M38</f>
        <v>219</v>
      </c>
      <c r="N36" s="55">
        <f>N37+N38</f>
        <v>132</v>
      </c>
      <c r="O36" s="55">
        <f>O37+O38</f>
        <v>4</v>
      </c>
      <c r="P36" s="55">
        <v>0</v>
      </c>
      <c r="Q36" s="135">
        <f t="shared" si="5"/>
        <v>355</v>
      </c>
      <c r="R36" s="750" t="s">
        <v>372</v>
      </c>
      <c r="S36" s="751"/>
    </row>
    <row r="37" spans="2:19" ht="13.5" customHeight="1" x14ac:dyDescent="0.2">
      <c r="B37" s="726" t="s">
        <v>357</v>
      </c>
      <c r="C37" s="167" t="s">
        <v>342</v>
      </c>
      <c r="D37" s="54">
        <v>227</v>
      </c>
      <c r="E37" s="54">
        <v>164</v>
      </c>
      <c r="F37" s="54">
        <v>11</v>
      </c>
      <c r="G37" s="168">
        <f t="shared" si="0"/>
        <v>402</v>
      </c>
      <c r="H37" s="739"/>
      <c r="I37" s="740"/>
      <c r="J37" s="196"/>
      <c r="K37" s="748"/>
      <c r="L37" s="136" t="s">
        <v>347</v>
      </c>
      <c r="M37" s="56">
        <v>88</v>
      </c>
      <c r="N37" s="56">
        <v>53</v>
      </c>
      <c r="O37" s="56">
        <v>2</v>
      </c>
      <c r="P37" s="56">
        <v>1</v>
      </c>
      <c r="Q37" s="56">
        <f t="shared" si="5"/>
        <v>144</v>
      </c>
      <c r="R37" s="750"/>
      <c r="S37" s="751"/>
    </row>
    <row r="38" spans="2:19" x14ac:dyDescent="0.2">
      <c r="B38" s="727"/>
      <c r="C38" s="169" t="s">
        <v>347</v>
      </c>
      <c r="D38" s="56">
        <v>1</v>
      </c>
      <c r="E38" s="56">
        <v>2</v>
      </c>
      <c r="F38" s="56">
        <v>0</v>
      </c>
      <c r="G38" s="56">
        <f t="shared" si="0"/>
        <v>3</v>
      </c>
      <c r="H38" s="739"/>
      <c r="I38" s="740"/>
      <c r="J38" s="196"/>
      <c r="K38" s="749"/>
      <c r="L38" s="138">
        <v>0.6</v>
      </c>
      <c r="M38" s="56">
        <v>131</v>
      </c>
      <c r="N38" s="56">
        <v>79</v>
      </c>
      <c r="O38" s="56">
        <v>2</v>
      </c>
      <c r="P38" s="56">
        <v>2</v>
      </c>
      <c r="Q38" s="56">
        <f t="shared" si="5"/>
        <v>214</v>
      </c>
      <c r="R38" s="750"/>
      <c r="S38" s="751"/>
    </row>
    <row r="39" spans="2:19" ht="14.25" customHeight="1" thickBot="1" x14ac:dyDescent="0.25">
      <c r="B39" s="728"/>
      <c r="C39" s="170">
        <v>0.6</v>
      </c>
      <c r="D39" s="56">
        <v>1</v>
      </c>
      <c r="E39" s="56">
        <v>3</v>
      </c>
      <c r="F39" s="56">
        <v>1</v>
      </c>
      <c r="G39" s="56">
        <f t="shared" si="0"/>
        <v>5</v>
      </c>
      <c r="H39" s="739"/>
      <c r="I39" s="740"/>
      <c r="J39" s="196"/>
      <c r="K39" s="747" t="s">
        <v>358</v>
      </c>
      <c r="L39" s="134" t="s">
        <v>342</v>
      </c>
      <c r="M39" s="55">
        <f>+M40+M41</f>
        <v>163</v>
      </c>
      <c r="N39" s="55">
        <f>N40+N41</f>
        <v>86</v>
      </c>
      <c r="O39" s="55">
        <f>O40+O41</f>
        <v>2</v>
      </c>
      <c r="P39" s="55">
        <v>0</v>
      </c>
      <c r="Q39" s="135">
        <f t="shared" si="5"/>
        <v>251</v>
      </c>
      <c r="R39" s="750" t="s">
        <v>372</v>
      </c>
      <c r="S39" s="751"/>
    </row>
    <row r="40" spans="2:19" ht="13.5" customHeight="1" x14ac:dyDescent="0.2">
      <c r="B40" s="726" t="s">
        <v>641</v>
      </c>
      <c r="C40" s="167" t="s">
        <v>342</v>
      </c>
      <c r="D40" s="54">
        <v>227</v>
      </c>
      <c r="E40" s="54">
        <v>164</v>
      </c>
      <c r="F40" s="54">
        <v>11</v>
      </c>
      <c r="G40" s="168">
        <f t="shared" si="0"/>
        <v>402</v>
      </c>
      <c r="H40" s="739"/>
      <c r="I40" s="740"/>
      <c r="J40" s="196"/>
      <c r="K40" s="748"/>
      <c r="L40" s="136" t="s">
        <v>347</v>
      </c>
      <c r="M40" s="56">
        <v>65</v>
      </c>
      <c r="N40" s="56">
        <v>34</v>
      </c>
      <c r="O40" s="56">
        <v>0.8</v>
      </c>
      <c r="P40" s="56">
        <v>0</v>
      </c>
      <c r="Q40" s="56">
        <f t="shared" si="5"/>
        <v>99.8</v>
      </c>
      <c r="R40" s="750"/>
      <c r="S40" s="751"/>
    </row>
    <row r="41" spans="2:19" x14ac:dyDescent="0.2">
      <c r="B41" s="727"/>
      <c r="C41" s="169" t="s">
        <v>347</v>
      </c>
      <c r="D41" s="56">
        <v>2</v>
      </c>
      <c r="E41" s="56">
        <v>2</v>
      </c>
      <c r="F41" s="56">
        <v>0</v>
      </c>
      <c r="G41" s="56">
        <v>0</v>
      </c>
      <c r="H41" s="739" t="s">
        <v>360</v>
      </c>
      <c r="I41" s="740"/>
      <c r="J41" s="196"/>
      <c r="K41" s="749"/>
      <c r="L41" s="140">
        <v>0.6</v>
      </c>
      <c r="M41" s="56">
        <v>98</v>
      </c>
      <c r="N41" s="58">
        <v>52</v>
      </c>
      <c r="O41" s="58">
        <v>1.2</v>
      </c>
      <c r="P41" s="58">
        <v>0</v>
      </c>
      <c r="Q41" s="58">
        <f t="shared" si="5"/>
        <v>151.19999999999999</v>
      </c>
      <c r="R41" s="750"/>
      <c r="S41" s="751"/>
    </row>
    <row r="42" spans="2:19" ht="17.25" customHeight="1" thickBot="1" x14ac:dyDescent="0.25">
      <c r="B42" s="754"/>
      <c r="C42" s="172">
        <v>0.6</v>
      </c>
      <c r="D42" s="57">
        <v>4</v>
      </c>
      <c r="E42" s="57">
        <v>3</v>
      </c>
      <c r="F42" s="57">
        <v>0</v>
      </c>
      <c r="G42" s="57">
        <f t="shared" ref="G42" si="6">+D42+E42+F42</f>
        <v>7</v>
      </c>
      <c r="H42" s="741"/>
      <c r="I42" s="742"/>
      <c r="J42" s="196"/>
      <c r="K42" s="747" t="s">
        <v>359</v>
      </c>
      <c r="L42" s="134" t="s">
        <v>342</v>
      </c>
      <c r="M42" s="55">
        <f>+M43+M44</f>
        <v>75</v>
      </c>
      <c r="N42" s="55">
        <f>N43+N44</f>
        <v>53</v>
      </c>
      <c r="O42" s="55">
        <f>O43+O44</f>
        <v>0</v>
      </c>
      <c r="P42" s="55">
        <v>0</v>
      </c>
      <c r="Q42" s="135">
        <f t="shared" si="5"/>
        <v>128</v>
      </c>
      <c r="R42" s="750" t="s">
        <v>372</v>
      </c>
      <c r="S42" s="751"/>
    </row>
    <row r="43" spans="2:19" ht="15" customHeight="1" x14ac:dyDescent="0.2">
      <c r="B43" s="53"/>
      <c r="K43" s="748"/>
      <c r="L43" s="136" t="s">
        <v>347</v>
      </c>
      <c r="M43" s="56">
        <v>30</v>
      </c>
      <c r="N43" s="56">
        <v>21</v>
      </c>
      <c r="O43" s="56">
        <v>0</v>
      </c>
      <c r="P43" s="56">
        <v>0</v>
      </c>
      <c r="Q43" s="56">
        <f t="shared" si="5"/>
        <v>51</v>
      </c>
      <c r="R43" s="750"/>
      <c r="S43" s="751"/>
    </row>
    <row r="44" spans="2:19" ht="15.75" customHeight="1" x14ac:dyDescent="0.2">
      <c r="B44" s="53"/>
      <c r="K44" s="749"/>
      <c r="L44" s="140">
        <v>0.6</v>
      </c>
      <c r="M44" s="58">
        <v>45</v>
      </c>
      <c r="N44" s="58">
        <v>32</v>
      </c>
      <c r="O44" s="58">
        <v>0</v>
      </c>
      <c r="P44" s="58">
        <v>0</v>
      </c>
      <c r="Q44" s="58">
        <f t="shared" si="5"/>
        <v>77</v>
      </c>
      <c r="R44" s="750"/>
      <c r="S44" s="751"/>
    </row>
    <row r="45" spans="2:19" ht="27" customHeight="1" x14ac:dyDescent="0.2">
      <c r="B45" s="756" t="s">
        <v>750</v>
      </c>
      <c r="C45" s="756"/>
      <c r="D45" s="756"/>
      <c r="E45" s="756"/>
      <c r="F45" s="756"/>
      <c r="G45" s="756"/>
      <c r="H45" s="756"/>
      <c r="I45" s="756"/>
      <c r="J45" s="202"/>
      <c r="K45" s="747" t="s">
        <v>361</v>
      </c>
      <c r="L45" s="134" t="s">
        <v>342</v>
      </c>
      <c r="M45" s="55">
        <f>+M46+M47</f>
        <v>87</v>
      </c>
      <c r="N45" s="55">
        <f>N46+N47</f>
        <v>39</v>
      </c>
      <c r="O45" s="55">
        <f>O46+O47</f>
        <v>3.2</v>
      </c>
      <c r="P45" s="55">
        <v>0</v>
      </c>
      <c r="Q45" s="135">
        <f t="shared" si="5"/>
        <v>129.19999999999999</v>
      </c>
      <c r="R45" s="750" t="s">
        <v>372</v>
      </c>
      <c r="S45" s="751"/>
    </row>
    <row r="46" spans="2:19" x14ac:dyDescent="0.2">
      <c r="B46" s="53"/>
      <c r="K46" s="748"/>
      <c r="L46" s="136" t="s">
        <v>347</v>
      </c>
      <c r="M46" s="56">
        <v>35</v>
      </c>
      <c r="N46" s="56">
        <v>16</v>
      </c>
      <c r="O46" s="56">
        <v>1.2</v>
      </c>
      <c r="P46" s="56">
        <v>1</v>
      </c>
      <c r="Q46" s="56">
        <f t="shared" si="5"/>
        <v>53.2</v>
      </c>
      <c r="R46" s="750"/>
      <c r="S46" s="751"/>
    </row>
    <row r="47" spans="2:19" x14ac:dyDescent="0.2">
      <c r="B47" s="53"/>
      <c r="K47" s="749"/>
      <c r="L47" s="140">
        <v>0.6</v>
      </c>
      <c r="M47" s="58">
        <v>52</v>
      </c>
      <c r="N47" s="58">
        <v>23</v>
      </c>
      <c r="O47" s="58">
        <v>2</v>
      </c>
      <c r="P47" s="58">
        <v>2</v>
      </c>
      <c r="Q47" s="58">
        <f t="shared" si="5"/>
        <v>79</v>
      </c>
      <c r="R47" s="750"/>
      <c r="S47" s="751"/>
    </row>
    <row r="48" spans="2:19" ht="24.75" customHeight="1" x14ac:dyDescent="0.2">
      <c r="B48" s="53"/>
      <c r="K48" s="747" t="s">
        <v>590</v>
      </c>
      <c r="L48" s="134" t="s">
        <v>342</v>
      </c>
      <c r="M48" s="55">
        <f>+M49+M50</f>
        <v>228</v>
      </c>
      <c r="N48" s="55">
        <f>N49+N50</f>
        <v>136</v>
      </c>
      <c r="O48" s="55">
        <f>O49+O50</f>
        <v>12</v>
      </c>
      <c r="P48" s="55">
        <f>P12</f>
        <v>0</v>
      </c>
      <c r="Q48" s="135">
        <f t="shared" si="5"/>
        <v>376</v>
      </c>
      <c r="R48" s="750" t="s">
        <v>372</v>
      </c>
      <c r="S48" s="751"/>
    </row>
    <row r="49" spans="2:19" ht="45.75" customHeight="1" x14ac:dyDescent="0.2">
      <c r="B49" s="53"/>
      <c r="K49" s="748"/>
      <c r="L49" s="136" t="s">
        <v>347</v>
      </c>
      <c r="M49" s="56">
        <v>91</v>
      </c>
      <c r="N49" s="56">
        <v>54</v>
      </c>
      <c r="O49" s="56">
        <v>5</v>
      </c>
      <c r="P49" s="56">
        <v>0</v>
      </c>
      <c r="Q49" s="56">
        <f t="shared" si="5"/>
        <v>150</v>
      </c>
      <c r="R49" s="757"/>
      <c r="S49" s="758"/>
    </row>
    <row r="50" spans="2:19" x14ac:dyDescent="0.2">
      <c r="B50" s="53"/>
      <c r="K50" s="749"/>
      <c r="L50" s="140">
        <v>0.6</v>
      </c>
      <c r="M50" s="58">
        <v>137</v>
      </c>
      <c r="N50" s="58">
        <v>82</v>
      </c>
      <c r="O50" s="58">
        <v>7</v>
      </c>
      <c r="P50" s="58">
        <v>0</v>
      </c>
      <c r="Q50" s="58">
        <f t="shared" si="5"/>
        <v>226</v>
      </c>
      <c r="R50" s="750"/>
      <c r="S50" s="751"/>
    </row>
    <row r="51" spans="2:19" ht="27" customHeight="1" x14ac:dyDescent="0.2">
      <c r="B51" s="53"/>
      <c r="K51" s="747" t="s">
        <v>362</v>
      </c>
      <c r="L51" s="134" t="s">
        <v>342</v>
      </c>
      <c r="M51" s="55">
        <f>+M52+M53</f>
        <v>325</v>
      </c>
      <c r="N51" s="55">
        <f>N52+N53</f>
        <v>178</v>
      </c>
      <c r="O51" s="55">
        <f>O52+O53</f>
        <v>5</v>
      </c>
      <c r="P51" s="55">
        <f>P39+P42+P45</f>
        <v>0</v>
      </c>
      <c r="Q51" s="135">
        <f t="shared" ref="Q51:Q56" si="7">SUM(M51:P51)</f>
        <v>508</v>
      </c>
      <c r="R51" s="750" t="s">
        <v>372</v>
      </c>
      <c r="S51" s="751"/>
    </row>
    <row r="52" spans="2:19" x14ac:dyDescent="0.2">
      <c r="B52" s="53"/>
      <c r="K52" s="748"/>
      <c r="L52" s="136" t="s">
        <v>347</v>
      </c>
      <c r="M52" s="56">
        <v>130</v>
      </c>
      <c r="N52" s="56">
        <v>71</v>
      </c>
      <c r="O52" s="56">
        <v>2</v>
      </c>
      <c r="P52" s="56">
        <v>2</v>
      </c>
      <c r="Q52" s="56">
        <f t="shared" si="7"/>
        <v>205</v>
      </c>
      <c r="R52" s="750"/>
      <c r="S52" s="751"/>
    </row>
    <row r="53" spans="2:19" x14ac:dyDescent="0.2">
      <c r="B53" s="53"/>
      <c r="K53" s="749"/>
      <c r="L53" s="140">
        <v>0.6</v>
      </c>
      <c r="M53" s="58">
        <v>195</v>
      </c>
      <c r="N53" s="58">
        <v>107</v>
      </c>
      <c r="O53" s="58">
        <v>3</v>
      </c>
      <c r="P53" s="58">
        <f>P41+P44+P47</f>
        <v>2</v>
      </c>
      <c r="Q53" s="58">
        <f t="shared" si="7"/>
        <v>307</v>
      </c>
      <c r="R53" s="750"/>
      <c r="S53" s="751"/>
    </row>
    <row r="54" spans="2:19" ht="21" customHeight="1" x14ac:dyDescent="0.2">
      <c r="B54" s="53"/>
      <c r="K54" s="747" t="s">
        <v>363</v>
      </c>
      <c r="L54" s="134" t="s">
        <v>342</v>
      </c>
      <c r="M54" s="55">
        <f>M39+M42+M45</f>
        <v>325</v>
      </c>
      <c r="N54" s="55">
        <f>N12</f>
        <v>164</v>
      </c>
      <c r="O54" s="55">
        <f>O12</f>
        <v>11</v>
      </c>
      <c r="P54" s="55">
        <f>P12</f>
        <v>0</v>
      </c>
      <c r="Q54" s="135">
        <f t="shared" si="7"/>
        <v>500</v>
      </c>
      <c r="R54" s="750" t="s">
        <v>372</v>
      </c>
      <c r="S54" s="751"/>
    </row>
    <row r="55" spans="2:19" ht="15.75" customHeight="1" x14ac:dyDescent="0.2">
      <c r="B55" s="53"/>
      <c r="K55" s="748"/>
      <c r="L55" s="136" t="s">
        <v>347</v>
      </c>
      <c r="M55" s="58">
        <v>0</v>
      </c>
      <c r="N55" s="56">
        <v>0</v>
      </c>
      <c r="O55" s="56">
        <v>0</v>
      </c>
      <c r="P55" s="56">
        <v>0</v>
      </c>
      <c r="Q55" s="56">
        <f t="shared" si="7"/>
        <v>0</v>
      </c>
      <c r="R55" s="739"/>
      <c r="S55" s="740"/>
    </row>
    <row r="56" spans="2:19" ht="13.5" thickBot="1" x14ac:dyDescent="0.25">
      <c r="B56" s="53"/>
      <c r="K56" s="755"/>
      <c r="L56" s="141">
        <v>0.6</v>
      </c>
      <c r="M56" s="57">
        <v>0</v>
      </c>
      <c r="N56" s="57">
        <v>0</v>
      </c>
      <c r="O56" s="57">
        <v>0</v>
      </c>
      <c r="P56" s="57">
        <v>0</v>
      </c>
      <c r="Q56" s="57">
        <f t="shared" si="7"/>
        <v>0</v>
      </c>
      <c r="R56" s="741"/>
      <c r="S56" s="742"/>
    </row>
    <row r="57" spans="2:19" ht="12.75" customHeight="1" x14ac:dyDescent="0.2">
      <c r="B57" s="53"/>
    </row>
    <row r="58" spans="2:19" x14ac:dyDescent="0.2">
      <c r="B58" s="53"/>
      <c r="K58" s="53" t="s">
        <v>592</v>
      </c>
    </row>
    <row r="59" spans="2:19" x14ac:dyDescent="0.2">
      <c r="B59" s="53"/>
    </row>
    <row r="60" spans="2:19" ht="12.75" customHeight="1" x14ac:dyDescent="0.2">
      <c r="B60" s="53"/>
    </row>
    <row r="61" spans="2:19" x14ac:dyDescent="0.2">
      <c r="B61" s="53"/>
    </row>
    <row r="62" spans="2:19" x14ac:dyDescent="0.2">
      <c r="B62" s="53"/>
    </row>
    <row r="63" spans="2:19" ht="12.75" customHeight="1" x14ac:dyDescent="0.2">
      <c r="B63" s="53"/>
    </row>
    <row r="64" spans="2:19" x14ac:dyDescent="0.2">
      <c r="B64" s="53"/>
    </row>
    <row r="65" spans="2:2" x14ac:dyDescent="0.2">
      <c r="B65" s="53"/>
    </row>
    <row r="66" spans="2:2" ht="12.75" customHeight="1" x14ac:dyDescent="0.2">
      <c r="B66" s="53"/>
    </row>
    <row r="67" spans="2:2" ht="15.75" customHeight="1" x14ac:dyDescent="0.2">
      <c r="B67" s="53"/>
    </row>
    <row r="68" spans="2:2" ht="15.75" customHeight="1" x14ac:dyDescent="0.2">
      <c r="B68" s="53"/>
    </row>
    <row r="69" spans="2:2" ht="12.75" customHeight="1" x14ac:dyDescent="0.2">
      <c r="B69" s="53"/>
    </row>
    <row r="70" spans="2:2" ht="15.75" customHeight="1" x14ac:dyDescent="0.2">
      <c r="B70" s="53"/>
    </row>
    <row r="71" spans="2:2" ht="15.75" customHeight="1" x14ac:dyDescent="0.2">
      <c r="B71" s="53"/>
    </row>
    <row r="72" spans="2:2" ht="12.75" customHeight="1" x14ac:dyDescent="0.2">
      <c r="B72" s="53"/>
    </row>
    <row r="73" spans="2:2" ht="15.75" customHeight="1" x14ac:dyDescent="0.2">
      <c r="B73" s="53"/>
    </row>
    <row r="74" spans="2:2" ht="15.75" customHeight="1" x14ac:dyDescent="0.2">
      <c r="B74" s="53"/>
    </row>
    <row r="75" spans="2:2" x14ac:dyDescent="0.2">
      <c r="B75" s="53"/>
    </row>
    <row r="76" spans="2:2" ht="15.75" customHeight="1" x14ac:dyDescent="0.2">
      <c r="B76" s="53"/>
    </row>
    <row r="77" spans="2:2" ht="15.75" customHeight="1" x14ac:dyDescent="0.2">
      <c r="B77" s="53"/>
    </row>
    <row r="78" spans="2:2" ht="19.5" customHeight="1" x14ac:dyDescent="0.2">
      <c r="B78" s="53"/>
    </row>
    <row r="79" spans="2:2" ht="65.25" customHeight="1" x14ac:dyDescent="0.2">
      <c r="B79" s="53"/>
    </row>
    <row r="80" spans="2:2" x14ac:dyDescent="0.2">
      <c r="B80" s="53"/>
    </row>
    <row r="81" spans="2:2" x14ac:dyDescent="0.2">
      <c r="B81" s="53"/>
    </row>
  </sheetData>
  <mergeCells count="138">
    <mergeCell ref="K51:K53"/>
    <mergeCell ref="R51:S51"/>
    <mergeCell ref="R52:S52"/>
    <mergeCell ref="R53:S53"/>
    <mergeCell ref="K54:K56"/>
    <mergeCell ref="R54:S54"/>
    <mergeCell ref="R55:S55"/>
    <mergeCell ref="R56:S56"/>
    <mergeCell ref="B45:I45"/>
    <mergeCell ref="K45:K47"/>
    <mergeCell ref="R45:S45"/>
    <mergeCell ref="R46:S46"/>
    <mergeCell ref="R47:S47"/>
    <mergeCell ref="K48:K50"/>
    <mergeCell ref="R48:S48"/>
    <mergeCell ref="R49:S49"/>
    <mergeCell ref="R50:S50"/>
    <mergeCell ref="R40:S40"/>
    <mergeCell ref="H41:I41"/>
    <mergeCell ref="R41:S41"/>
    <mergeCell ref="H42:I42"/>
    <mergeCell ref="K42:K44"/>
    <mergeCell ref="R42:S42"/>
    <mergeCell ref="R43:S43"/>
    <mergeCell ref="R44:S44"/>
    <mergeCell ref="B37:B39"/>
    <mergeCell ref="H37:I37"/>
    <mergeCell ref="R37:S37"/>
    <mergeCell ref="H38:I38"/>
    <mergeCell ref="R38:S38"/>
    <mergeCell ref="H39:I39"/>
    <mergeCell ref="K39:K41"/>
    <mergeCell ref="R39:S39"/>
    <mergeCell ref="B40:B42"/>
    <mergeCell ref="H40:I40"/>
    <mergeCell ref="R34:S34"/>
    <mergeCell ref="H35:I35"/>
    <mergeCell ref="R35:S35"/>
    <mergeCell ref="H36:I36"/>
    <mergeCell ref="K36:K38"/>
    <mergeCell ref="R36:S36"/>
    <mergeCell ref="B31:B33"/>
    <mergeCell ref="H31:I31"/>
    <mergeCell ref="R31:S31"/>
    <mergeCell ref="H32:I32"/>
    <mergeCell ref="R32:S32"/>
    <mergeCell ref="H33:I33"/>
    <mergeCell ref="K33:K35"/>
    <mergeCell ref="R33:S33"/>
    <mergeCell ref="B34:B36"/>
    <mergeCell ref="H34:I34"/>
    <mergeCell ref="R28:S28"/>
    <mergeCell ref="H29:I29"/>
    <mergeCell ref="R29:S29"/>
    <mergeCell ref="H30:I30"/>
    <mergeCell ref="K30:K32"/>
    <mergeCell ref="R30:S30"/>
    <mergeCell ref="B25:B27"/>
    <mergeCell ref="H25:I25"/>
    <mergeCell ref="R25:S25"/>
    <mergeCell ref="H26:I26"/>
    <mergeCell ref="R26:S26"/>
    <mergeCell ref="H27:I27"/>
    <mergeCell ref="K27:K29"/>
    <mergeCell ref="R27:S27"/>
    <mergeCell ref="B28:B30"/>
    <mergeCell ref="H28:I28"/>
    <mergeCell ref="H24:I24"/>
    <mergeCell ref="K24:K26"/>
    <mergeCell ref="R24:S24"/>
    <mergeCell ref="R18:S18"/>
    <mergeCell ref="B19:B21"/>
    <mergeCell ref="H19:I19"/>
    <mergeCell ref="R19:S19"/>
    <mergeCell ref="H20:I20"/>
    <mergeCell ref="R20:S20"/>
    <mergeCell ref="H21:I21"/>
    <mergeCell ref="K21:K23"/>
    <mergeCell ref="R21:S21"/>
    <mergeCell ref="B22:B24"/>
    <mergeCell ref="H16:I16"/>
    <mergeCell ref="R16:S16"/>
    <mergeCell ref="H17:I17"/>
    <mergeCell ref="R17:S17"/>
    <mergeCell ref="H18:I18"/>
    <mergeCell ref="K18:K20"/>
    <mergeCell ref="H22:I22"/>
    <mergeCell ref="R22:S22"/>
    <mergeCell ref="H23:I23"/>
    <mergeCell ref="R23:S23"/>
    <mergeCell ref="H9:I9"/>
    <mergeCell ref="K9:S9"/>
    <mergeCell ref="B10:B12"/>
    <mergeCell ref="H10:I10"/>
    <mergeCell ref="K10:L11"/>
    <mergeCell ref="M10:M11"/>
    <mergeCell ref="N10:N11"/>
    <mergeCell ref="O10:O11"/>
    <mergeCell ref="P10:P11"/>
    <mergeCell ref="Q10:Q11"/>
    <mergeCell ref="R10:S11"/>
    <mergeCell ref="H11:I11"/>
    <mergeCell ref="H12:I12"/>
    <mergeCell ref="K12:K14"/>
    <mergeCell ref="R12:S12"/>
    <mergeCell ref="B13:B15"/>
    <mergeCell ref="H13:I13"/>
    <mergeCell ref="R13:S13"/>
    <mergeCell ref="H14:I14"/>
    <mergeCell ref="R14:S14"/>
    <mergeCell ref="H15:I15"/>
    <mergeCell ref="K15:K17"/>
    <mergeCell ref="R15:S15"/>
    <mergeCell ref="B16:B18"/>
    <mergeCell ref="B2:I3"/>
    <mergeCell ref="K2:K5"/>
    <mergeCell ref="L2:R2"/>
    <mergeCell ref="S2:S5"/>
    <mergeCell ref="L3:R3"/>
    <mergeCell ref="B4:F5"/>
    <mergeCell ref="L4:R4"/>
    <mergeCell ref="L5:R5"/>
    <mergeCell ref="S6:S7"/>
    <mergeCell ref="B7:C8"/>
    <mergeCell ref="D7:D8"/>
    <mergeCell ref="E7:E8"/>
    <mergeCell ref="F7:F8"/>
    <mergeCell ref="G7:G8"/>
    <mergeCell ref="H7:I8"/>
    <mergeCell ref="K8:L8"/>
    <mergeCell ref="M8:N8"/>
    <mergeCell ref="O8:P8"/>
    <mergeCell ref="B6:I6"/>
    <mergeCell ref="K6:L7"/>
    <mergeCell ref="M6:N7"/>
    <mergeCell ref="O6:P7"/>
    <mergeCell ref="Q6:Q7"/>
    <mergeCell ref="R6:R7"/>
  </mergeCells>
  <conditionalFormatting sqref="D29:F30 D32:F33 D35:F36 D41:F42 D14:F15 D38:F39 D10:F12 D20:F21 H10:H35 H37:H42 D23:F24 D26:F27 D17:F18">
    <cfRule type="cellIs" dxfId="60" priority="61" operator="lessThan">
      <formula>0</formula>
    </cfRule>
  </conditionalFormatting>
  <conditionalFormatting sqref="G13">
    <cfRule type="cellIs" dxfId="59" priority="59" operator="lessThan">
      <formula>0</formula>
    </cfRule>
  </conditionalFormatting>
  <conditionalFormatting sqref="G16">
    <cfRule type="cellIs" dxfId="58" priority="58" operator="lessThan">
      <formula>0</formula>
    </cfRule>
  </conditionalFormatting>
  <conditionalFormatting sqref="G19">
    <cfRule type="cellIs" dxfId="57" priority="57" operator="lessThan">
      <formula>0</formula>
    </cfRule>
  </conditionalFormatting>
  <conditionalFormatting sqref="H36">
    <cfRule type="cellIs" dxfId="56" priority="56" operator="lessThan">
      <formula>0</formula>
    </cfRule>
  </conditionalFormatting>
  <conditionalFormatting sqref="G17:G18 G23:G24 G29:G30 G32:G33 G35:G36 G41:G42 G14:G15 G26:G27 G38:G39 G10:G12 G20:G21">
    <cfRule type="cellIs" dxfId="55" priority="60" operator="lessThan">
      <formula>0</formula>
    </cfRule>
  </conditionalFormatting>
  <conditionalFormatting sqref="D16:F16">
    <cfRule type="cellIs" dxfId="54" priority="55" operator="lessThan">
      <formula>0</formula>
    </cfRule>
  </conditionalFormatting>
  <conditionalFormatting sqref="D19:F19">
    <cfRule type="cellIs" dxfId="53" priority="54" operator="lessThan">
      <formula>0</formula>
    </cfRule>
  </conditionalFormatting>
  <conditionalFormatting sqref="D22:F22">
    <cfRule type="cellIs" dxfId="52" priority="53" operator="lessThan">
      <formula>0</formula>
    </cfRule>
  </conditionalFormatting>
  <conditionalFormatting sqref="D25:F25">
    <cfRule type="cellIs" dxfId="51" priority="52" operator="lessThan">
      <formula>0</formula>
    </cfRule>
  </conditionalFormatting>
  <conditionalFormatting sqref="D28:F28">
    <cfRule type="cellIs" dxfId="50" priority="51" operator="lessThan">
      <formula>0</formula>
    </cfRule>
  </conditionalFormatting>
  <conditionalFormatting sqref="D31:F31">
    <cfRule type="cellIs" dxfId="49" priority="50" operator="lessThan">
      <formula>0</formula>
    </cfRule>
  </conditionalFormatting>
  <conditionalFormatting sqref="D34:F34">
    <cfRule type="cellIs" dxfId="48" priority="49" operator="lessThan">
      <formula>0</formula>
    </cfRule>
  </conditionalFormatting>
  <conditionalFormatting sqref="D37:F37">
    <cfRule type="cellIs" dxfId="47" priority="48" operator="lessThan">
      <formula>0</formula>
    </cfRule>
  </conditionalFormatting>
  <conditionalFormatting sqref="D40:F40">
    <cfRule type="cellIs" dxfId="46" priority="47" operator="lessThan">
      <formula>0</formula>
    </cfRule>
  </conditionalFormatting>
  <conditionalFormatting sqref="D13:F13">
    <cfRule type="cellIs" dxfId="45" priority="46" operator="lessThan">
      <formula>0</formula>
    </cfRule>
  </conditionalFormatting>
  <conditionalFormatting sqref="G22">
    <cfRule type="cellIs" dxfId="44" priority="45" operator="lessThan">
      <formula>0</formula>
    </cfRule>
  </conditionalFormatting>
  <conditionalFormatting sqref="G25">
    <cfRule type="cellIs" dxfId="43" priority="44" operator="lessThan">
      <formula>0</formula>
    </cfRule>
  </conditionalFormatting>
  <conditionalFormatting sqref="G28">
    <cfRule type="cellIs" dxfId="42" priority="43" operator="lessThan">
      <formula>0</formula>
    </cfRule>
  </conditionalFormatting>
  <conditionalFormatting sqref="G31">
    <cfRule type="cellIs" dxfId="41" priority="42" operator="lessThan">
      <formula>0</formula>
    </cfRule>
  </conditionalFormatting>
  <conditionalFormatting sqref="G34">
    <cfRule type="cellIs" dxfId="40" priority="41" operator="lessThan">
      <formula>0</formula>
    </cfRule>
  </conditionalFormatting>
  <conditionalFormatting sqref="G37">
    <cfRule type="cellIs" dxfId="39" priority="40" operator="lessThan">
      <formula>0</formula>
    </cfRule>
  </conditionalFormatting>
  <conditionalFormatting sqref="G40">
    <cfRule type="cellIs" dxfId="38" priority="39" operator="lessThan">
      <formula>0</formula>
    </cfRule>
  </conditionalFormatting>
  <conditionalFormatting sqref="P12:R12 M16:N17 M19:N20 P19:Q20 P25:Q26 M25:N26 M28:N29 P28:Q29 M36:N38 P34:Q38 P16:Q17 R18:R30 Q15 M12:N14 O13:Q14 M22:Q23 M31:Q32 M34:O35 R32:R35 P40:R41 R37:R38 M40:N41">
    <cfRule type="cellIs" dxfId="37" priority="38" operator="lessThan">
      <formula>0</formula>
    </cfRule>
  </conditionalFormatting>
  <conditionalFormatting sqref="R13:R14 R43:R44 R46:R47 R49:R50 R52:R53 R55:R56">
    <cfRule type="cellIs" dxfId="36" priority="37" operator="lessThan">
      <formula>0</formula>
    </cfRule>
  </conditionalFormatting>
  <conditionalFormatting sqref="O12 O16:O17 O19:O20 O25:O26 O28:O29 O36:O38 O40:O41">
    <cfRule type="cellIs" dxfId="35" priority="36" operator="lessThan">
      <formula>0</formula>
    </cfRule>
  </conditionalFormatting>
  <conditionalFormatting sqref="M15:N15 P15">
    <cfRule type="cellIs" dxfId="34" priority="35" operator="lessThan">
      <formula>0</formula>
    </cfRule>
  </conditionalFormatting>
  <conditionalFormatting sqref="O15">
    <cfRule type="cellIs" dxfId="33" priority="34" operator="lessThan">
      <formula>0</formula>
    </cfRule>
  </conditionalFormatting>
  <conditionalFormatting sqref="Q18">
    <cfRule type="cellIs" dxfId="32" priority="33" operator="lessThan">
      <formula>0</formula>
    </cfRule>
  </conditionalFormatting>
  <conditionalFormatting sqref="M18:N18 P18">
    <cfRule type="cellIs" dxfId="31" priority="32" operator="lessThan">
      <formula>0</formula>
    </cfRule>
  </conditionalFormatting>
  <conditionalFormatting sqref="O18">
    <cfRule type="cellIs" dxfId="30" priority="31" operator="lessThan">
      <formula>0</formula>
    </cfRule>
  </conditionalFormatting>
  <conditionalFormatting sqref="M24:N24 P24:Q24">
    <cfRule type="cellIs" dxfId="29" priority="30" operator="lessThan">
      <formula>0</formula>
    </cfRule>
  </conditionalFormatting>
  <conditionalFormatting sqref="O24">
    <cfRule type="cellIs" dxfId="28" priority="29" operator="lessThan">
      <formula>0</formula>
    </cfRule>
  </conditionalFormatting>
  <conditionalFormatting sqref="Q27">
    <cfRule type="cellIs" dxfId="27" priority="28" operator="lessThan">
      <formula>0</formula>
    </cfRule>
  </conditionalFormatting>
  <conditionalFormatting sqref="Q30">
    <cfRule type="cellIs" dxfId="26" priority="27" operator="lessThan">
      <formula>0</formula>
    </cfRule>
  </conditionalFormatting>
  <conditionalFormatting sqref="Q33">
    <cfRule type="cellIs" dxfId="25" priority="26" operator="lessThan">
      <formula>0</formula>
    </cfRule>
  </conditionalFormatting>
  <conditionalFormatting sqref="M21:N21 P21:Q21">
    <cfRule type="cellIs" dxfId="24" priority="25" operator="lessThan">
      <formula>0</formula>
    </cfRule>
  </conditionalFormatting>
  <conditionalFormatting sqref="O21">
    <cfRule type="cellIs" dxfId="23" priority="24" operator="lessThan">
      <formula>0</formula>
    </cfRule>
  </conditionalFormatting>
  <conditionalFormatting sqref="M39:N39 P39:Q39">
    <cfRule type="cellIs" dxfId="22" priority="23" operator="lessThan">
      <formula>0</formula>
    </cfRule>
  </conditionalFormatting>
  <conditionalFormatting sqref="O39">
    <cfRule type="cellIs" dxfId="21" priority="22" operator="lessThan">
      <formula>0</formula>
    </cfRule>
  </conditionalFormatting>
  <conditionalFormatting sqref="R51">
    <cfRule type="cellIs" dxfId="20" priority="21" operator="lessThan">
      <formula>0</formula>
    </cfRule>
  </conditionalFormatting>
  <conditionalFormatting sqref="P43:Q44 P46:Q47 P49:Q50 P52:Q53 P55:Q56 M43:N44 M46:N47 M52:N53 M55:N56 M49:N50">
    <cfRule type="cellIs" dxfId="19" priority="20" operator="lessThan">
      <formula>0</formula>
    </cfRule>
  </conditionalFormatting>
  <conditionalFormatting sqref="O43:O44 O46:O47 O49:O50 O52:O53 O55:O56">
    <cfRule type="cellIs" dxfId="18" priority="19" operator="lessThan">
      <formula>0</formula>
    </cfRule>
  </conditionalFormatting>
  <conditionalFormatting sqref="M42:N42 M45:N45 M51:N51 N54 P42:Q42 P45:Q45 P48:Q48 P51:Q51 P54:Q54 M48">
    <cfRule type="cellIs" dxfId="17" priority="18" operator="lessThan">
      <formula>0</formula>
    </cfRule>
  </conditionalFormatting>
  <conditionalFormatting sqref="O42 O45 O48 O51 O54">
    <cfRule type="cellIs" dxfId="16" priority="17" operator="lessThan">
      <formula>0</formula>
    </cfRule>
  </conditionalFormatting>
  <conditionalFormatting sqref="R54">
    <cfRule type="cellIs" dxfId="15" priority="16" operator="lessThan">
      <formula>0</formula>
    </cfRule>
  </conditionalFormatting>
  <conditionalFormatting sqref="R31">
    <cfRule type="cellIs" dxfId="14" priority="15" operator="lessThan">
      <formula>0</formula>
    </cfRule>
  </conditionalFormatting>
  <conditionalFormatting sqref="M27:N27 P27">
    <cfRule type="cellIs" dxfId="13" priority="14" operator="lessThan">
      <formula>0</formula>
    </cfRule>
  </conditionalFormatting>
  <conditionalFormatting sqref="O27">
    <cfRule type="cellIs" dxfId="12" priority="13" operator="lessThan">
      <formula>0</formula>
    </cfRule>
  </conditionalFormatting>
  <conditionalFormatting sqref="M30:N30 P30">
    <cfRule type="cellIs" dxfId="11" priority="12" operator="lessThan">
      <formula>0</formula>
    </cfRule>
  </conditionalFormatting>
  <conditionalFormatting sqref="O30">
    <cfRule type="cellIs" dxfId="10" priority="11" operator="lessThan">
      <formula>0</formula>
    </cfRule>
  </conditionalFormatting>
  <conditionalFormatting sqref="M33:N33 P33">
    <cfRule type="cellIs" dxfId="9" priority="10" operator="lessThan">
      <formula>0</formula>
    </cfRule>
  </conditionalFormatting>
  <conditionalFormatting sqref="O33">
    <cfRule type="cellIs" dxfId="8" priority="9" operator="lessThan">
      <formula>0</formula>
    </cfRule>
  </conditionalFormatting>
  <conditionalFormatting sqref="R15:R17">
    <cfRule type="cellIs" dxfId="7" priority="8" operator="lessThan">
      <formula>0</formula>
    </cfRule>
  </conditionalFormatting>
  <conditionalFormatting sqref="R48">
    <cfRule type="cellIs" dxfId="6" priority="7" operator="lessThan">
      <formula>0</formula>
    </cfRule>
  </conditionalFormatting>
  <conditionalFormatting sqref="R45">
    <cfRule type="cellIs" dxfId="5" priority="6" operator="lessThan">
      <formula>0</formula>
    </cfRule>
  </conditionalFormatting>
  <conditionalFormatting sqref="R42">
    <cfRule type="cellIs" dxfId="4" priority="5" operator="lessThan">
      <formula>0</formula>
    </cfRule>
  </conditionalFormatting>
  <conditionalFormatting sqref="R39">
    <cfRule type="cellIs" dxfId="3" priority="4" operator="lessThan">
      <formula>0</formula>
    </cfRule>
  </conditionalFormatting>
  <conditionalFormatting sqref="R36">
    <cfRule type="cellIs" dxfId="2" priority="3" operator="lessThan">
      <formula>0</formula>
    </cfRule>
  </conditionalFormatting>
  <conditionalFormatting sqref="M54">
    <cfRule type="cellIs" dxfId="1" priority="2" operator="lessThan">
      <formula>0</formula>
    </cfRule>
  </conditionalFormatting>
  <conditionalFormatting sqref="N48">
    <cfRule type="cellIs" dxfId="0" priority="1" operator="lessThan">
      <formula>0</formula>
    </cfRule>
  </conditionalFormatting>
  <dataValidations count="1">
    <dataValidation type="list" allowBlank="1" showInputMessage="1" showErrorMessage="1" sqref="K54:K56 K39:K51 K24:K36" xr:uid="{00000000-0002-0000-0100-000000000000}">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sheetPr>
  <dimension ref="A1:Z299"/>
  <sheetViews>
    <sheetView showGridLines="0" zoomScale="50" zoomScaleNormal="50" zoomScalePageLayoutView="95" workbookViewId="0">
      <pane xSplit="1" topLeftCell="B1" activePane="topRight" state="frozen"/>
      <selection pane="topRight" activeCell="J19" sqref="J19:K19"/>
    </sheetView>
  </sheetViews>
  <sheetFormatPr baseColWidth="10" defaultColWidth="10.85546875" defaultRowHeight="12.75" x14ac:dyDescent="0.2"/>
  <cols>
    <col min="1" max="1" width="5.140625" style="1" customWidth="1"/>
    <col min="2" max="2" width="8.28515625" style="1" customWidth="1"/>
    <col min="3" max="3" width="10.5703125" style="1" customWidth="1"/>
    <col min="4" max="4" width="10.85546875" style="1" customWidth="1"/>
    <col min="5" max="5" width="9.42578125" style="1" customWidth="1"/>
    <col min="6" max="6" width="26.140625" style="1" customWidth="1"/>
    <col min="7" max="7" width="12.7109375" style="1" customWidth="1"/>
    <col min="8" max="8" width="14" style="1" customWidth="1"/>
    <col min="9" max="9" width="2.42578125" style="1" hidden="1" customWidth="1"/>
    <col min="10" max="10" width="6.7109375" style="1" customWidth="1"/>
    <col min="11" max="11" width="30.28515625" style="1" customWidth="1"/>
    <col min="12" max="12" width="18.28515625" style="1" customWidth="1"/>
    <col min="13" max="13" width="8.7109375" style="1" customWidth="1"/>
    <col min="14" max="14" width="23" style="1" customWidth="1"/>
    <col min="15" max="15" width="15" style="1" customWidth="1"/>
    <col min="16" max="16" width="23" style="1" customWidth="1"/>
    <col min="17" max="17" width="24.140625" style="1" customWidth="1"/>
    <col min="18" max="18" width="16.42578125" style="1" customWidth="1"/>
    <col min="19" max="19" width="44.42578125" style="1" customWidth="1"/>
    <col min="20" max="20" width="8.42578125" style="1" customWidth="1"/>
    <col min="21" max="21" width="10.140625" style="1" customWidth="1"/>
    <col min="22" max="22" width="11.42578125" style="1" bestFit="1" customWidth="1"/>
    <col min="23" max="24" width="11.5703125" style="1" customWidth="1"/>
    <col min="25" max="16384" width="10.85546875" style="1"/>
  </cols>
  <sheetData>
    <row r="1" spans="1:21" ht="10.5" customHeight="1" x14ac:dyDescent="0.2">
      <c r="B1" s="317"/>
      <c r="C1" s="318"/>
      <c r="D1" s="318"/>
      <c r="E1" s="318"/>
      <c r="F1" s="318"/>
      <c r="G1" s="318"/>
      <c r="H1" s="318"/>
      <c r="I1" s="318"/>
      <c r="J1" s="318"/>
      <c r="K1" s="318"/>
      <c r="L1" s="318"/>
      <c r="M1" s="318"/>
      <c r="N1" s="318"/>
      <c r="O1" s="318"/>
      <c r="P1" s="318"/>
      <c r="Q1" s="318"/>
      <c r="R1" s="318"/>
      <c r="S1" s="318"/>
      <c r="T1" s="318"/>
      <c r="U1" s="319"/>
    </row>
    <row r="2" spans="1:21" ht="25.5" customHeight="1" x14ac:dyDescent="0.2">
      <c r="B2" s="759" t="s">
        <v>131</v>
      </c>
      <c r="C2" s="760"/>
      <c r="D2" s="760"/>
      <c r="E2" s="760"/>
      <c r="F2" s="760"/>
      <c r="G2" s="760"/>
      <c r="H2" s="760"/>
      <c r="I2" s="760"/>
      <c r="J2" s="760"/>
      <c r="K2" s="760"/>
      <c r="L2" s="760"/>
      <c r="M2" s="760"/>
      <c r="N2" s="760"/>
      <c r="O2" s="760"/>
      <c r="P2" s="760"/>
      <c r="Q2" s="760"/>
      <c r="R2" s="760"/>
      <c r="S2" s="760"/>
      <c r="T2" s="760"/>
      <c r="U2" s="761"/>
    </row>
    <row r="3" spans="1:21" ht="21.75" customHeight="1" x14ac:dyDescent="0.2">
      <c r="A3" s="1" t="s">
        <v>577</v>
      </c>
      <c r="B3" s="762" t="s">
        <v>132</v>
      </c>
      <c r="C3" s="763"/>
      <c r="D3" s="763"/>
      <c r="E3" s="763"/>
      <c r="F3" s="763"/>
      <c r="G3" s="763"/>
      <c r="H3" s="763"/>
      <c r="I3" s="763"/>
      <c r="J3" s="763"/>
      <c r="K3" s="763"/>
      <c r="L3" s="763"/>
      <c r="M3" s="763"/>
      <c r="N3" s="763"/>
      <c r="O3" s="763"/>
      <c r="P3" s="763"/>
      <c r="Q3" s="763"/>
      <c r="R3" s="763"/>
      <c r="S3" s="763"/>
      <c r="T3" s="763"/>
      <c r="U3" s="764"/>
    </row>
    <row r="4" spans="1:21" ht="21" customHeight="1" x14ac:dyDescent="0.2">
      <c r="B4" s="765" t="s">
        <v>133</v>
      </c>
      <c r="C4" s="765"/>
      <c r="D4" s="766" t="s">
        <v>134</v>
      </c>
      <c r="E4" s="766"/>
      <c r="F4" s="767" t="s">
        <v>135</v>
      </c>
      <c r="G4" s="769" t="s">
        <v>136</v>
      </c>
      <c r="H4" s="769"/>
      <c r="I4" s="769"/>
      <c r="J4" s="769"/>
      <c r="K4" s="769"/>
      <c r="L4" s="770"/>
      <c r="M4" s="771"/>
      <c r="N4" s="770" t="s">
        <v>137</v>
      </c>
      <c r="O4" s="772"/>
      <c r="P4" s="772"/>
      <c r="Q4" s="772"/>
      <c r="R4" s="771"/>
      <c r="S4" s="773" t="s">
        <v>99</v>
      </c>
      <c r="T4" s="774"/>
      <c r="U4" s="775"/>
    </row>
    <row r="5" spans="1:21" ht="47.25" customHeight="1" x14ac:dyDescent="0.2">
      <c r="B5" s="765"/>
      <c r="C5" s="765"/>
      <c r="D5" s="766"/>
      <c r="E5" s="766"/>
      <c r="F5" s="768"/>
      <c r="G5" s="785" t="s">
        <v>138</v>
      </c>
      <c r="H5" s="766"/>
      <c r="I5" s="766"/>
      <c r="J5" s="785" t="s">
        <v>139</v>
      </c>
      <c r="K5" s="785"/>
      <c r="L5" s="785" t="s">
        <v>1101</v>
      </c>
      <c r="M5" s="785"/>
      <c r="N5" s="221" t="s">
        <v>140</v>
      </c>
      <c r="O5" s="221" t="s">
        <v>141</v>
      </c>
      <c r="P5" s="29" t="s">
        <v>142</v>
      </c>
      <c r="Q5" s="786" t="s">
        <v>143</v>
      </c>
      <c r="R5" s="787"/>
      <c r="S5" s="776"/>
      <c r="T5" s="777"/>
      <c r="U5" s="778"/>
    </row>
    <row r="6" spans="1:21" ht="39.75" customHeight="1" x14ac:dyDescent="0.25">
      <c r="B6" s="291" t="s">
        <v>144</v>
      </c>
      <c r="C6" s="293"/>
      <c r="D6" s="779" t="s">
        <v>145</v>
      </c>
      <c r="E6" s="780"/>
      <c r="F6" s="79" t="s">
        <v>146</v>
      </c>
      <c r="G6" s="781"/>
      <c r="H6" s="781"/>
      <c r="I6" s="781"/>
      <c r="J6" s="478" t="s">
        <v>147</v>
      </c>
      <c r="K6" s="478"/>
      <c r="L6" s="788"/>
      <c r="M6" s="788"/>
      <c r="N6" s="106">
        <v>5268448465</v>
      </c>
      <c r="O6" s="30"/>
      <c r="P6" s="31"/>
      <c r="Q6" s="783">
        <v>0</v>
      </c>
      <c r="R6" s="784">
        <v>0</v>
      </c>
      <c r="S6" s="234"/>
      <c r="T6" s="235"/>
      <c r="U6" s="236"/>
    </row>
    <row r="7" spans="1:21" ht="39.75" customHeight="1" x14ac:dyDescent="0.25">
      <c r="B7" s="291" t="s">
        <v>148</v>
      </c>
      <c r="C7" s="293"/>
      <c r="D7" s="779" t="s">
        <v>145</v>
      </c>
      <c r="E7" s="780"/>
      <c r="F7" s="79" t="s">
        <v>146</v>
      </c>
      <c r="G7" s="781"/>
      <c r="H7" s="781"/>
      <c r="I7" s="781"/>
      <c r="J7" s="782" t="s">
        <v>1102</v>
      </c>
      <c r="K7" s="782"/>
      <c r="L7" s="782"/>
      <c r="M7" s="782"/>
      <c r="N7" s="32">
        <v>20324681095</v>
      </c>
      <c r="O7" s="30"/>
      <c r="P7" s="31"/>
      <c r="Q7" s="783">
        <v>0</v>
      </c>
      <c r="R7" s="784">
        <v>0</v>
      </c>
      <c r="S7" s="234"/>
      <c r="T7" s="235"/>
      <c r="U7" s="236"/>
    </row>
    <row r="8" spans="1:21" ht="39.75" customHeight="1" x14ac:dyDescent="0.25">
      <c r="B8" s="291" t="s">
        <v>149</v>
      </c>
      <c r="C8" s="293"/>
      <c r="D8" s="779" t="s">
        <v>145</v>
      </c>
      <c r="E8" s="780"/>
      <c r="F8" s="79" t="s">
        <v>146</v>
      </c>
      <c r="G8" s="781"/>
      <c r="H8" s="781"/>
      <c r="I8" s="781"/>
      <c r="J8" s="782" t="s">
        <v>1103</v>
      </c>
      <c r="K8" s="782"/>
      <c r="L8" s="782"/>
      <c r="M8" s="782"/>
      <c r="N8" s="32">
        <v>26799206349</v>
      </c>
      <c r="O8" s="30"/>
      <c r="P8" s="31"/>
      <c r="Q8" s="783">
        <v>0</v>
      </c>
      <c r="R8" s="784">
        <v>0</v>
      </c>
      <c r="S8" s="234"/>
      <c r="T8" s="235"/>
      <c r="U8" s="236"/>
    </row>
    <row r="9" spans="1:21" ht="131.25" customHeight="1" x14ac:dyDescent="0.25">
      <c r="B9" s="291" t="s">
        <v>150</v>
      </c>
      <c r="C9" s="293"/>
      <c r="D9" s="779" t="s">
        <v>145</v>
      </c>
      <c r="E9" s="780"/>
      <c r="F9" s="79" t="s">
        <v>146</v>
      </c>
      <c r="G9" s="781"/>
      <c r="H9" s="781"/>
      <c r="I9" s="781"/>
      <c r="J9" s="782" t="s">
        <v>1104</v>
      </c>
      <c r="K9" s="782"/>
      <c r="L9" s="782"/>
      <c r="M9" s="782"/>
      <c r="N9" s="33">
        <v>62112039495.099998</v>
      </c>
      <c r="O9" s="233"/>
      <c r="P9" s="34"/>
      <c r="Q9" s="783">
        <v>0</v>
      </c>
      <c r="R9" s="784">
        <v>0</v>
      </c>
      <c r="S9" s="789" t="s">
        <v>428</v>
      </c>
      <c r="T9" s="790"/>
      <c r="U9" s="791"/>
    </row>
    <row r="10" spans="1:21" ht="48.75" customHeight="1" x14ac:dyDescent="0.25">
      <c r="B10" s="291" t="s">
        <v>151</v>
      </c>
      <c r="C10" s="293"/>
      <c r="D10" s="779" t="s">
        <v>145</v>
      </c>
      <c r="E10" s="780"/>
      <c r="F10" s="79" t="s">
        <v>146</v>
      </c>
      <c r="G10" s="781"/>
      <c r="H10" s="781"/>
      <c r="I10" s="781"/>
      <c r="J10" s="782" t="s">
        <v>1105</v>
      </c>
      <c r="K10" s="782"/>
      <c r="L10" s="782"/>
      <c r="M10" s="782"/>
      <c r="N10" s="33">
        <v>48547865289.099998</v>
      </c>
      <c r="O10" s="233"/>
      <c r="P10" s="34"/>
      <c r="Q10" s="783">
        <v>0</v>
      </c>
      <c r="R10" s="784">
        <v>0</v>
      </c>
      <c r="S10" s="792"/>
      <c r="T10" s="793"/>
      <c r="U10" s="794"/>
    </row>
    <row r="11" spans="1:21" ht="39.75" customHeight="1" x14ac:dyDescent="0.25">
      <c r="B11" s="291" t="s">
        <v>152</v>
      </c>
      <c r="C11" s="293"/>
      <c r="D11" s="779" t="s">
        <v>145</v>
      </c>
      <c r="E11" s="780"/>
      <c r="F11" s="79" t="s">
        <v>146</v>
      </c>
      <c r="G11" s="781"/>
      <c r="H11" s="781"/>
      <c r="I11" s="781"/>
      <c r="J11" s="782" t="s">
        <v>1106</v>
      </c>
      <c r="K11" s="782"/>
      <c r="L11" s="782"/>
      <c r="M11" s="782"/>
      <c r="N11" s="33">
        <v>49940241269.099998</v>
      </c>
      <c r="O11" s="233"/>
      <c r="P11" s="34"/>
      <c r="Q11" s="783">
        <v>0</v>
      </c>
      <c r="R11" s="784">
        <v>0</v>
      </c>
      <c r="S11" s="234"/>
      <c r="T11" s="235"/>
      <c r="U11" s="236"/>
    </row>
    <row r="12" spans="1:21" ht="39.75" customHeight="1" x14ac:dyDescent="0.25">
      <c r="B12" s="291" t="s">
        <v>153</v>
      </c>
      <c r="C12" s="293"/>
      <c r="D12" s="779" t="s">
        <v>145</v>
      </c>
      <c r="E12" s="780"/>
      <c r="F12" s="79" t="s">
        <v>146</v>
      </c>
      <c r="G12" s="781"/>
      <c r="H12" s="781"/>
      <c r="I12" s="781"/>
      <c r="J12" s="782" t="s">
        <v>1107</v>
      </c>
      <c r="K12" s="782"/>
      <c r="L12" s="782"/>
      <c r="M12" s="782"/>
      <c r="N12" s="33">
        <v>42430490883.199997</v>
      </c>
      <c r="O12" s="233"/>
      <c r="P12" s="34"/>
      <c r="Q12" s="783">
        <v>0</v>
      </c>
      <c r="R12" s="784">
        <v>0</v>
      </c>
      <c r="S12" s="234"/>
      <c r="T12" s="235"/>
      <c r="U12" s="236"/>
    </row>
    <row r="13" spans="1:21" ht="39.75" customHeight="1" x14ac:dyDescent="0.25">
      <c r="B13" s="291" t="s">
        <v>154</v>
      </c>
      <c r="C13" s="293"/>
      <c r="D13" s="779" t="s">
        <v>145</v>
      </c>
      <c r="E13" s="780"/>
      <c r="F13" s="79" t="s">
        <v>146</v>
      </c>
      <c r="G13" s="781"/>
      <c r="H13" s="781"/>
      <c r="I13" s="781"/>
      <c r="J13" s="782" t="s">
        <v>1108</v>
      </c>
      <c r="K13" s="782"/>
      <c r="L13" s="782"/>
      <c r="M13" s="782"/>
      <c r="N13" s="33">
        <v>24948005269.599998</v>
      </c>
      <c r="O13" s="233"/>
      <c r="P13" s="35"/>
      <c r="Q13" s="783">
        <v>0</v>
      </c>
      <c r="R13" s="784">
        <v>0</v>
      </c>
      <c r="S13" s="234"/>
      <c r="T13" s="235"/>
      <c r="U13" s="236"/>
    </row>
    <row r="14" spans="1:21" ht="39.75" customHeight="1" x14ac:dyDescent="0.25">
      <c r="B14" s="799"/>
      <c r="C14" s="800"/>
      <c r="D14" s="801"/>
      <c r="E14" s="802"/>
      <c r="F14" s="36"/>
      <c r="G14" s="803"/>
      <c r="H14" s="803"/>
      <c r="I14" s="803"/>
      <c r="J14" s="804"/>
      <c r="K14" s="804"/>
      <c r="L14" s="805"/>
      <c r="M14" s="805"/>
      <c r="N14" s="108">
        <f>SUM(N6:N13)</f>
        <v>280370978115.09998</v>
      </c>
      <c r="O14" s="37"/>
      <c r="P14" s="38"/>
      <c r="Q14" s="806">
        <v>0</v>
      </c>
      <c r="R14" s="807">
        <v>0</v>
      </c>
      <c r="S14" s="795"/>
      <c r="T14" s="795"/>
      <c r="U14" s="795"/>
    </row>
    <row r="15" spans="1:21" ht="39.75" customHeight="1" x14ac:dyDescent="0.2">
      <c r="B15" s="291"/>
      <c r="C15" s="293"/>
      <c r="D15" s="779" t="s">
        <v>145</v>
      </c>
      <c r="E15" s="780"/>
      <c r="F15" s="79" t="s">
        <v>146</v>
      </c>
      <c r="G15" s="796">
        <v>3111530718</v>
      </c>
      <c r="H15" s="796"/>
      <c r="I15" s="796"/>
      <c r="J15" s="478"/>
      <c r="K15" s="478"/>
      <c r="L15" s="782" t="s">
        <v>155</v>
      </c>
      <c r="M15" s="782"/>
      <c r="N15" s="106"/>
      <c r="O15" s="59">
        <f>123.78/111.82</f>
        <v>1.1069576104453587</v>
      </c>
      <c r="P15" s="39" t="s">
        <v>156</v>
      </c>
      <c r="Q15" s="797">
        <f t="shared" ref="Q15:Q78" si="0">+G15/O15</f>
        <v>2810885158.2384872</v>
      </c>
      <c r="R15" s="798"/>
      <c r="S15" s="285"/>
      <c r="T15" s="285"/>
      <c r="U15" s="285"/>
    </row>
    <row r="16" spans="1:21" ht="39.75" customHeight="1" x14ac:dyDescent="0.2">
      <c r="B16" s="291"/>
      <c r="C16" s="293"/>
      <c r="D16" s="779" t="s">
        <v>145</v>
      </c>
      <c r="E16" s="780"/>
      <c r="F16" s="79" t="s">
        <v>146</v>
      </c>
      <c r="G16" s="808">
        <v>5503863348.5</v>
      </c>
      <c r="H16" s="809"/>
      <c r="I16" s="810"/>
      <c r="J16" s="811"/>
      <c r="K16" s="811"/>
      <c r="L16" s="782" t="s">
        <v>157</v>
      </c>
      <c r="M16" s="782"/>
      <c r="N16" s="32"/>
      <c r="O16" s="59">
        <f>123.78/111.82</f>
        <v>1.1069576104453587</v>
      </c>
      <c r="P16" s="39" t="s">
        <v>156</v>
      </c>
      <c r="Q16" s="797">
        <f t="shared" si="0"/>
        <v>4972063335.1855707</v>
      </c>
      <c r="R16" s="798"/>
      <c r="S16" s="285"/>
      <c r="T16" s="285"/>
      <c r="U16" s="285"/>
    </row>
    <row r="17" spans="2:21" ht="39.75" customHeight="1" x14ac:dyDescent="0.2">
      <c r="B17" s="291"/>
      <c r="C17" s="293"/>
      <c r="D17" s="779" t="s">
        <v>145</v>
      </c>
      <c r="E17" s="780"/>
      <c r="F17" s="79" t="s">
        <v>146</v>
      </c>
      <c r="G17" s="808">
        <v>263457714</v>
      </c>
      <c r="H17" s="809"/>
      <c r="I17" s="810"/>
      <c r="J17" s="811"/>
      <c r="K17" s="811"/>
      <c r="L17" s="782" t="s">
        <v>158</v>
      </c>
      <c r="M17" s="782"/>
      <c r="N17" s="32"/>
      <c r="O17" s="59">
        <f>123.78/111.82</f>
        <v>1.1069576104453587</v>
      </c>
      <c r="P17" s="39" t="s">
        <v>156</v>
      </c>
      <c r="Q17" s="797">
        <f t="shared" si="0"/>
        <v>238001628.53029567</v>
      </c>
      <c r="R17" s="798"/>
      <c r="S17" s="285"/>
      <c r="T17" s="285"/>
      <c r="U17" s="285"/>
    </row>
    <row r="18" spans="2:21" ht="39.75" customHeight="1" x14ac:dyDescent="0.2">
      <c r="B18" s="291"/>
      <c r="C18" s="293"/>
      <c r="D18" s="779" t="s">
        <v>145</v>
      </c>
      <c r="E18" s="780"/>
      <c r="F18" s="79" t="s">
        <v>146</v>
      </c>
      <c r="G18" s="808">
        <v>1636965150</v>
      </c>
      <c r="H18" s="809"/>
      <c r="I18" s="810"/>
      <c r="J18" s="812"/>
      <c r="K18" s="782"/>
      <c r="L18" s="782" t="s">
        <v>159</v>
      </c>
      <c r="M18" s="782"/>
      <c r="N18" s="32"/>
      <c r="O18" s="59">
        <f>123.78/111.82</f>
        <v>1.1069576104453587</v>
      </c>
      <c r="P18" s="39" t="s">
        <v>156</v>
      </c>
      <c r="Q18" s="797">
        <f t="shared" si="0"/>
        <v>1478796599.3940861</v>
      </c>
      <c r="R18" s="798"/>
      <c r="S18" s="285"/>
      <c r="T18" s="285"/>
      <c r="U18" s="285"/>
    </row>
    <row r="19" spans="2:21" ht="33.75" customHeight="1" x14ac:dyDescent="0.2">
      <c r="B19" s="291"/>
      <c r="C19" s="293"/>
      <c r="D19" s="779" t="s">
        <v>145</v>
      </c>
      <c r="E19" s="780"/>
      <c r="F19" s="79" t="s">
        <v>146</v>
      </c>
      <c r="G19" s="808">
        <v>2728275250</v>
      </c>
      <c r="H19" s="809"/>
      <c r="I19" s="810"/>
      <c r="J19" s="811"/>
      <c r="K19" s="811"/>
      <c r="L19" s="782" t="s">
        <v>160</v>
      </c>
      <c r="M19" s="782"/>
      <c r="N19" s="32"/>
      <c r="O19" s="109">
        <f>124.62/111.82</f>
        <v>1.1144696834197818</v>
      </c>
      <c r="P19" s="40" t="s">
        <v>161</v>
      </c>
      <c r="Q19" s="797">
        <f t="shared" si="0"/>
        <v>2448047973.4793773</v>
      </c>
      <c r="R19" s="798"/>
      <c r="S19" s="285"/>
      <c r="T19" s="285"/>
      <c r="U19" s="285"/>
    </row>
    <row r="20" spans="2:21" ht="30" customHeight="1" x14ac:dyDescent="0.2">
      <c r="B20" s="291"/>
      <c r="C20" s="293"/>
      <c r="D20" s="779" t="s">
        <v>145</v>
      </c>
      <c r="E20" s="780"/>
      <c r="F20" s="79" t="s">
        <v>146</v>
      </c>
      <c r="G20" s="808">
        <v>621675000</v>
      </c>
      <c r="H20" s="809"/>
      <c r="I20" s="810"/>
      <c r="J20" s="813"/>
      <c r="K20" s="813"/>
      <c r="L20" s="782" t="s">
        <v>162</v>
      </c>
      <c r="M20" s="782"/>
      <c r="N20" s="32"/>
      <c r="O20" s="109">
        <f>125.37/111.82</f>
        <v>1.1211768914326596</v>
      </c>
      <c r="P20" s="40" t="s">
        <v>163</v>
      </c>
      <c r="Q20" s="797">
        <f t="shared" si="0"/>
        <v>554484314.42928934</v>
      </c>
      <c r="R20" s="798"/>
      <c r="S20" s="285"/>
      <c r="T20" s="285"/>
      <c r="U20" s="285"/>
    </row>
    <row r="21" spans="2:21" ht="30" customHeight="1" x14ac:dyDescent="0.2">
      <c r="B21" s="291"/>
      <c r="C21" s="293"/>
      <c r="D21" s="779" t="s">
        <v>145</v>
      </c>
      <c r="E21" s="780"/>
      <c r="F21" s="79" t="s">
        <v>146</v>
      </c>
      <c r="G21" s="808">
        <v>764295785</v>
      </c>
      <c r="H21" s="809"/>
      <c r="I21" s="810"/>
      <c r="J21" s="813"/>
      <c r="K21" s="813"/>
      <c r="L21" s="782" t="s">
        <v>164</v>
      </c>
      <c r="M21" s="782"/>
      <c r="N21" s="32"/>
      <c r="O21" s="109">
        <f>125.37/111.82</f>
        <v>1.1211768914326596</v>
      </c>
      <c r="P21" s="40" t="s">
        <v>163</v>
      </c>
      <c r="Q21" s="797">
        <f t="shared" si="0"/>
        <v>681690633.15545988</v>
      </c>
      <c r="R21" s="798"/>
      <c r="S21" s="285"/>
      <c r="T21" s="285"/>
      <c r="U21" s="285"/>
    </row>
    <row r="22" spans="2:21" ht="30" customHeight="1" x14ac:dyDescent="0.2">
      <c r="B22" s="291"/>
      <c r="C22" s="293"/>
      <c r="D22" s="779" t="s">
        <v>145</v>
      </c>
      <c r="E22" s="780"/>
      <c r="F22" s="79" t="s">
        <v>146</v>
      </c>
      <c r="G22" s="808">
        <v>872199750</v>
      </c>
      <c r="H22" s="809"/>
      <c r="I22" s="810"/>
      <c r="J22" s="813"/>
      <c r="K22" s="813"/>
      <c r="L22" s="782" t="s">
        <v>165</v>
      </c>
      <c r="M22" s="782"/>
      <c r="N22" s="32"/>
      <c r="O22" s="109">
        <f>125.37/111.82</f>
        <v>1.1211768914326596</v>
      </c>
      <c r="P22" s="40" t="s">
        <v>163</v>
      </c>
      <c r="Q22" s="797">
        <f t="shared" si="0"/>
        <v>777932328.66714525</v>
      </c>
      <c r="R22" s="798"/>
      <c r="S22" s="285"/>
      <c r="T22" s="285"/>
      <c r="U22" s="285"/>
    </row>
    <row r="23" spans="2:21" ht="30" customHeight="1" x14ac:dyDescent="0.2">
      <c r="B23" s="291"/>
      <c r="C23" s="293"/>
      <c r="D23" s="779" t="s">
        <v>145</v>
      </c>
      <c r="E23" s="780"/>
      <c r="F23" s="79" t="s">
        <v>146</v>
      </c>
      <c r="G23" s="808">
        <v>19781458</v>
      </c>
      <c r="H23" s="809"/>
      <c r="I23" s="810"/>
      <c r="J23" s="813"/>
      <c r="K23" s="813"/>
      <c r="L23" s="782" t="s">
        <v>165</v>
      </c>
      <c r="M23" s="782"/>
      <c r="N23" s="32"/>
      <c r="O23" s="109">
        <f>125.37/111.82</f>
        <v>1.1211768914326596</v>
      </c>
      <c r="P23" s="40" t="s">
        <v>163</v>
      </c>
      <c r="Q23" s="797">
        <f t="shared" si="0"/>
        <v>17643476.378399935</v>
      </c>
      <c r="R23" s="798"/>
      <c r="S23" s="285"/>
      <c r="T23" s="285"/>
      <c r="U23" s="285"/>
    </row>
    <row r="24" spans="2:21" ht="30" customHeight="1" x14ac:dyDescent="0.2">
      <c r="B24" s="291"/>
      <c r="C24" s="293"/>
      <c r="D24" s="779" t="s">
        <v>145</v>
      </c>
      <c r="E24" s="780"/>
      <c r="F24" s="79" t="s">
        <v>146</v>
      </c>
      <c r="G24" s="808">
        <v>686624625</v>
      </c>
      <c r="H24" s="809"/>
      <c r="I24" s="810"/>
      <c r="J24" s="814"/>
      <c r="K24" s="814"/>
      <c r="L24" s="782" t="s">
        <v>166</v>
      </c>
      <c r="M24" s="782"/>
      <c r="N24" s="32"/>
      <c r="O24" s="109">
        <f>125.37/111.82</f>
        <v>1.1211768914326596</v>
      </c>
      <c r="P24" s="40" t="s">
        <v>163</v>
      </c>
      <c r="Q24" s="797">
        <f t="shared" si="0"/>
        <v>612414178.57142854</v>
      </c>
      <c r="R24" s="798"/>
      <c r="S24" s="285"/>
      <c r="T24" s="285"/>
      <c r="U24" s="285"/>
    </row>
    <row r="25" spans="2:21" ht="30" customHeight="1" x14ac:dyDescent="0.2">
      <c r="B25" s="291"/>
      <c r="C25" s="293"/>
      <c r="D25" s="779" t="s">
        <v>145</v>
      </c>
      <c r="E25" s="780"/>
      <c r="F25" s="79" t="s">
        <v>146</v>
      </c>
      <c r="G25" s="808">
        <v>2047764587</v>
      </c>
      <c r="H25" s="809"/>
      <c r="I25" s="810"/>
      <c r="J25" s="782"/>
      <c r="K25" s="782"/>
      <c r="L25" s="788" t="s">
        <v>167</v>
      </c>
      <c r="M25" s="788"/>
      <c r="N25" s="32"/>
      <c r="O25" s="109">
        <f>126.15/111.82</f>
        <v>1.1281523877660526</v>
      </c>
      <c r="P25" s="40" t="s">
        <v>168</v>
      </c>
      <c r="Q25" s="797">
        <f t="shared" si="0"/>
        <v>1815148918.8929052</v>
      </c>
      <c r="R25" s="798"/>
      <c r="S25" s="285"/>
      <c r="T25" s="285"/>
      <c r="U25" s="285"/>
    </row>
    <row r="26" spans="2:21" ht="30" customHeight="1" x14ac:dyDescent="0.2">
      <c r="B26" s="291"/>
      <c r="C26" s="293"/>
      <c r="D26" s="779" t="s">
        <v>145</v>
      </c>
      <c r="E26" s="780"/>
      <c r="F26" s="79" t="s">
        <v>146</v>
      </c>
      <c r="G26" s="808">
        <v>3071646881</v>
      </c>
      <c r="H26" s="809"/>
      <c r="I26" s="810"/>
      <c r="J26" s="814"/>
      <c r="K26" s="814"/>
      <c r="L26" s="788" t="s">
        <v>169</v>
      </c>
      <c r="M26" s="788"/>
      <c r="N26" s="32"/>
      <c r="O26" s="109">
        <f>126.15/111.82</f>
        <v>1.1281523877660526</v>
      </c>
      <c r="P26" s="40" t="s">
        <v>168</v>
      </c>
      <c r="Q26" s="797">
        <f t="shared" si="0"/>
        <v>2722723378.7825603</v>
      </c>
      <c r="R26" s="798"/>
      <c r="S26" s="285"/>
      <c r="T26" s="285"/>
      <c r="U26" s="285"/>
    </row>
    <row r="27" spans="2:21" ht="30" customHeight="1" x14ac:dyDescent="0.2">
      <c r="B27" s="291"/>
      <c r="C27" s="293"/>
      <c r="D27" s="779" t="s">
        <v>145</v>
      </c>
      <c r="E27" s="780"/>
      <c r="F27" s="79" t="s">
        <v>146</v>
      </c>
      <c r="G27" s="808">
        <v>3071646881</v>
      </c>
      <c r="H27" s="809"/>
      <c r="I27" s="810"/>
      <c r="J27" s="812"/>
      <c r="K27" s="782"/>
      <c r="L27" s="788" t="s">
        <v>170</v>
      </c>
      <c r="M27" s="788"/>
      <c r="N27" s="32"/>
      <c r="O27" s="109">
        <f>127.78/111.82</f>
        <v>1.1427293865140404</v>
      </c>
      <c r="P27" s="40" t="s">
        <v>171</v>
      </c>
      <c r="Q27" s="797">
        <f t="shared" si="0"/>
        <v>2687991502.8441072</v>
      </c>
      <c r="R27" s="798"/>
      <c r="S27" s="814"/>
      <c r="T27" s="814"/>
      <c r="U27" s="814"/>
    </row>
    <row r="28" spans="2:21" ht="30" customHeight="1" x14ac:dyDescent="0.2">
      <c r="B28" s="291"/>
      <c r="C28" s="293"/>
      <c r="D28" s="779" t="s">
        <v>145</v>
      </c>
      <c r="E28" s="780"/>
      <c r="F28" s="79" t="s">
        <v>146</v>
      </c>
      <c r="G28" s="808">
        <v>1769000000</v>
      </c>
      <c r="H28" s="809"/>
      <c r="I28" s="810"/>
      <c r="J28" s="812"/>
      <c r="K28" s="782"/>
      <c r="L28" s="788" t="s">
        <v>172</v>
      </c>
      <c r="M28" s="788"/>
      <c r="N28" s="32"/>
      <c r="O28" s="109">
        <f>127.78/111.82</f>
        <v>1.1427293865140404</v>
      </c>
      <c r="P28" s="40" t="s">
        <v>171</v>
      </c>
      <c r="Q28" s="797">
        <f t="shared" si="0"/>
        <v>1548048051.3382375</v>
      </c>
      <c r="R28" s="798"/>
      <c r="S28" s="814"/>
      <c r="T28" s="814"/>
      <c r="U28" s="814"/>
    </row>
    <row r="29" spans="2:21" ht="30" customHeight="1" x14ac:dyDescent="0.2">
      <c r="B29" s="291"/>
      <c r="C29" s="293"/>
      <c r="D29" s="779" t="s">
        <v>145</v>
      </c>
      <c r="E29" s="780"/>
      <c r="F29" s="79" t="s">
        <v>146</v>
      </c>
      <c r="G29" s="808">
        <v>2653500000</v>
      </c>
      <c r="H29" s="809"/>
      <c r="I29" s="810"/>
      <c r="J29" s="812"/>
      <c r="K29" s="782"/>
      <c r="L29" s="788" t="s">
        <v>173</v>
      </c>
      <c r="M29" s="788"/>
      <c r="N29" s="32"/>
      <c r="O29" s="109">
        <f>127.78/111.82</f>
        <v>1.1427293865140404</v>
      </c>
      <c r="P29" s="40" t="s">
        <v>171</v>
      </c>
      <c r="Q29" s="797">
        <f t="shared" si="0"/>
        <v>2322072077.0073562</v>
      </c>
      <c r="R29" s="798"/>
      <c r="S29" s="814"/>
      <c r="T29" s="814"/>
      <c r="U29" s="814"/>
    </row>
    <row r="30" spans="2:21" ht="30" customHeight="1" x14ac:dyDescent="0.2">
      <c r="B30" s="291"/>
      <c r="C30" s="293"/>
      <c r="D30" s="779" t="s">
        <v>145</v>
      </c>
      <c r="E30" s="780"/>
      <c r="F30" s="79" t="s">
        <v>146</v>
      </c>
      <c r="G30" s="808">
        <v>2653500000</v>
      </c>
      <c r="H30" s="809"/>
      <c r="I30" s="810"/>
      <c r="J30" s="782"/>
      <c r="K30" s="782"/>
      <c r="L30" s="788" t="s">
        <v>174</v>
      </c>
      <c r="M30" s="788"/>
      <c r="N30" s="32"/>
      <c r="O30" s="109">
        <f>129.41/111.82</f>
        <v>1.1573063852620282</v>
      </c>
      <c r="P30" s="40" t="s">
        <v>175</v>
      </c>
      <c r="Q30" s="797">
        <f t="shared" si="0"/>
        <v>2292824124.8744302</v>
      </c>
      <c r="R30" s="798"/>
      <c r="S30" s="814"/>
      <c r="T30" s="814"/>
      <c r="U30" s="814"/>
    </row>
    <row r="31" spans="2:21" ht="30" customHeight="1" x14ac:dyDescent="0.2">
      <c r="B31" s="291"/>
      <c r="C31" s="293"/>
      <c r="D31" s="779" t="s">
        <v>145</v>
      </c>
      <c r="E31" s="780"/>
      <c r="F31" s="79" t="s">
        <v>146</v>
      </c>
      <c r="G31" s="808">
        <v>2465000000</v>
      </c>
      <c r="H31" s="809"/>
      <c r="I31" s="810"/>
      <c r="J31" s="782"/>
      <c r="K31" s="782"/>
      <c r="L31" s="788" t="s">
        <v>176</v>
      </c>
      <c r="M31" s="788"/>
      <c r="N31" s="32"/>
      <c r="O31" s="109">
        <f>129.41/111.82</f>
        <v>1.1573063852620282</v>
      </c>
      <c r="P31" s="40" t="s">
        <v>175</v>
      </c>
      <c r="Q31" s="797">
        <f t="shared" si="0"/>
        <v>2129945908.3532958</v>
      </c>
      <c r="R31" s="798"/>
      <c r="S31" s="814"/>
      <c r="T31" s="814"/>
      <c r="U31" s="814"/>
    </row>
    <row r="32" spans="2:21" ht="30" customHeight="1" x14ac:dyDescent="0.2">
      <c r="B32" s="291"/>
      <c r="C32" s="293"/>
      <c r="D32" s="779" t="s">
        <v>145</v>
      </c>
      <c r="E32" s="780"/>
      <c r="F32" s="79" t="s">
        <v>146</v>
      </c>
      <c r="G32" s="808">
        <v>3697500000</v>
      </c>
      <c r="H32" s="809"/>
      <c r="I32" s="810"/>
      <c r="J32" s="814"/>
      <c r="K32" s="814"/>
      <c r="L32" s="788" t="s">
        <v>177</v>
      </c>
      <c r="M32" s="788"/>
      <c r="N32" s="32"/>
      <c r="O32" s="109">
        <f>129.41/111.82</f>
        <v>1.1573063852620282</v>
      </c>
      <c r="P32" s="40" t="s">
        <v>175</v>
      </c>
      <c r="Q32" s="797">
        <f t="shared" si="0"/>
        <v>3194918862.5299435</v>
      </c>
      <c r="R32" s="798"/>
      <c r="S32" s="814"/>
      <c r="T32" s="814"/>
      <c r="U32" s="814"/>
    </row>
    <row r="33" spans="2:21" ht="30" customHeight="1" x14ac:dyDescent="0.2">
      <c r="B33" s="291"/>
      <c r="C33" s="293"/>
      <c r="D33" s="779" t="s">
        <v>145</v>
      </c>
      <c r="E33" s="780"/>
      <c r="F33" s="79" t="s">
        <v>146</v>
      </c>
      <c r="G33" s="808">
        <v>3549440000</v>
      </c>
      <c r="H33" s="809"/>
      <c r="I33" s="810"/>
      <c r="J33" s="812"/>
      <c r="K33" s="782"/>
      <c r="L33" s="788" t="s">
        <v>178</v>
      </c>
      <c r="M33" s="788"/>
      <c r="N33" s="32"/>
      <c r="O33" s="109">
        <f>129.41/111.82</f>
        <v>1.1573063852620282</v>
      </c>
      <c r="P33" s="40" t="s">
        <v>175</v>
      </c>
      <c r="Q33" s="797">
        <f t="shared" si="0"/>
        <v>3066983855.9616723</v>
      </c>
      <c r="R33" s="798"/>
      <c r="S33" s="814"/>
      <c r="T33" s="814"/>
      <c r="U33" s="814"/>
    </row>
    <row r="34" spans="2:21" ht="30" customHeight="1" x14ac:dyDescent="0.2">
      <c r="B34" s="291"/>
      <c r="C34" s="293"/>
      <c r="D34" s="779" t="s">
        <v>145</v>
      </c>
      <c r="E34" s="780"/>
      <c r="F34" s="79" t="s">
        <v>146</v>
      </c>
      <c r="G34" s="808">
        <v>15478119</v>
      </c>
      <c r="H34" s="809"/>
      <c r="I34" s="810"/>
      <c r="J34" s="782"/>
      <c r="K34" s="782"/>
      <c r="L34" s="788" t="s">
        <v>179</v>
      </c>
      <c r="M34" s="788"/>
      <c r="N34" s="32"/>
      <c r="O34" s="109">
        <f>130.63/111.82</f>
        <v>1.1682167769629763</v>
      </c>
      <c r="P34" s="40" t="s">
        <v>180</v>
      </c>
      <c r="Q34" s="797">
        <f t="shared" si="0"/>
        <v>13249355.17553395</v>
      </c>
      <c r="R34" s="798"/>
      <c r="S34" s="814"/>
      <c r="T34" s="814"/>
      <c r="U34" s="814"/>
    </row>
    <row r="35" spans="2:21" ht="30" customHeight="1" x14ac:dyDescent="0.2">
      <c r="B35" s="291"/>
      <c r="C35" s="293"/>
      <c r="D35" s="779" t="s">
        <v>145</v>
      </c>
      <c r="E35" s="780"/>
      <c r="F35" s="79" t="s">
        <v>146</v>
      </c>
      <c r="G35" s="808">
        <v>2068530699</v>
      </c>
      <c r="H35" s="809"/>
      <c r="I35" s="810"/>
      <c r="J35" s="782"/>
      <c r="K35" s="782"/>
      <c r="L35" s="788" t="s">
        <v>181</v>
      </c>
      <c r="M35" s="788"/>
      <c r="N35" s="32"/>
      <c r="O35" s="109">
        <f>130.63/111.82</f>
        <v>1.1682167769629763</v>
      </c>
      <c r="P35" s="40" t="s">
        <v>180</v>
      </c>
      <c r="Q35" s="797">
        <f t="shared" si="0"/>
        <v>1770673679.5696239</v>
      </c>
      <c r="R35" s="798"/>
      <c r="S35" s="814"/>
      <c r="T35" s="814"/>
      <c r="U35" s="814"/>
    </row>
    <row r="36" spans="2:21" ht="30" customHeight="1" x14ac:dyDescent="0.2">
      <c r="B36" s="291"/>
      <c r="C36" s="293"/>
      <c r="D36" s="779" t="s">
        <v>145</v>
      </c>
      <c r="E36" s="780"/>
      <c r="F36" s="79" t="s">
        <v>146</v>
      </c>
      <c r="G36" s="808">
        <v>3102796048</v>
      </c>
      <c r="H36" s="809"/>
      <c r="I36" s="810"/>
      <c r="J36" s="782"/>
      <c r="K36" s="782"/>
      <c r="L36" s="788" t="s">
        <v>182</v>
      </c>
      <c r="M36" s="788"/>
      <c r="N36" s="32"/>
      <c r="O36" s="109">
        <f>130.63/111.82</f>
        <v>1.1682167769629763</v>
      </c>
      <c r="P36" s="40" t="s">
        <v>180</v>
      </c>
      <c r="Q36" s="797">
        <f t="shared" si="0"/>
        <v>2656010518.9264331</v>
      </c>
      <c r="R36" s="798"/>
      <c r="S36" s="814"/>
      <c r="T36" s="814"/>
      <c r="U36" s="814"/>
    </row>
    <row r="37" spans="2:21" ht="30" customHeight="1" x14ac:dyDescent="0.2">
      <c r="B37" s="291"/>
      <c r="C37" s="293"/>
      <c r="D37" s="779" t="s">
        <v>145</v>
      </c>
      <c r="E37" s="780"/>
      <c r="F37" s="79" t="s">
        <v>146</v>
      </c>
      <c r="G37" s="808">
        <v>3144320000</v>
      </c>
      <c r="H37" s="809"/>
      <c r="I37" s="810"/>
      <c r="J37" s="812"/>
      <c r="K37" s="782"/>
      <c r="L37" s="788" t="s">
        <v>183</v>
      </c>
      <c r="M37" s="788"/>
      <c r="N37" s="32"/>
      <c r="O37" s="109">
        <f>130.63/111.82</f>
        <v>1.1682167769629763</v>
      </c>
      <c r="P37" s="40" t="s">
        <v>180</v>
      </c>
      <c r="Q37" s="797">
        <f t="shared" si="0"/>
        <v>2691555250.7081065</v>
      </c>
      <c r="R37" s="798"/>
      <c r="S37" s="814"/>
      <c r="T37" s="814"/>
      <c r="U37" s="814"/>
    </row>
    <row r="38" spans="2:21" ht="30" customHeight="1" x14ac:dyDescent="0.2">
      <c r="B38" s="291"/>
      <c r="C38" s="293"/>
      <c r="D38" s="779" t="s">
        <v>145</v>
      </c>
      <c r="E38" s="780"/>
      <c r="F38" s="79" t="s">
        <v>146</v>
      </c>
      <c r="G38" s="808">
        <v>2453430908</v>
      </c>
      <c r="H38" s="809"/>
      <c r="I38" s="810"/>
      <c r="J38" s="782"/>
      <c r="K38" s="782"/>
      <c r="L38" s="788" t="s">
        <v>184</v>
      </c>
      <c r="M38" s="788"/>
      <c r="N38" s="32"/>
      <c r="O38" s="109">
        <f>131.28/111.82</f>
        <v>1.1740296905741372</v>
      </c>
      <c r="P38" s="40" t="s">
        <v>185</v>
      </c>
      <c r="Q38" s="797">
        <f t="shared" si="0"/>
        <v>2089752011.9786713</v>
      </c>
      <c r="R38" s="798"/>
      <c r="S38" s="814"/>
      <c r="T38" s="814"/>
      <c r="U38" s="814"/>
    </row>
    <row r="39" spans="2:21" ht="30" customHeight="1" x14ac:dyDescent="0.2">
      <c r="B39" s="291"/>
      <c r="C39" s="293"/>
      <c r="D39" s="779" t="s">
        <v>145</v>
      </c>
      <c r="E39" s="780"/>
      <c r="F39" s="79" t="s">
        <v>146</v>
      </c>
      <c r="G39" s="808">
        <v>3884800000</v>
      </c>
      <c r="H39" s="809"/>
      <c r="I39" s="810"/>
      <c r="J39" s="782"/>
      <c r="K39" s="782"/>
      <c r="L39" s="788" t="s">
        <v>186</v>
      </c>
      <c r="M39" s="788"/>
      <c r="N39" s="32"/>
      <c r="O39" s="109">
        <f>131.28/111.82</f>
        <v>1.1740296905741372</v>
      </c>
      <c r="P39" s="40" t="s">
        <v>185</v>
      </c>
      <c r="Q39" s="797">
        <f t="shared" si="0"/>
        <v>3308945277.2699566</v>
      </c>
      <c r="R39" s="798"/>
      <c r="S39" s="814"/>
      <c r="T39" s="814"/>
      <c r="U39" s="814"/>
    </row>
    <row r="40" spans="2:21" ht="30" customHeight="1" x14ac:dyDescent="0.2">
      <c r="B40" s="291"/>
      <c r="C40" s="293"/>
      <c r="D40" s="779" t="s">
        <v>145</v>
      </c>
      <c r="E40" s="780"/>
      <c r="F40" s="79" t="s">
        <v>146</v>
      </c>
      <c r="G40" s="808">
        <v>3680146362</v>
      </c>
      <c r="H40" s="809"/>
      <c r="I40" s="810"/>
      <c r="J40" s="782"/>
      <c r="K40" s="782"/>
      <c r="L40" s="788" t="s">
        <v>186</v>
      </c>
      <c r="M40" s="788"/>
      <c r="N40" s="32"/>
      <c r="O40" s="109">
        <f>131.28/111.82</f>
        <v>1.1740296905741372</v>
      </c>
      <c r="P40" s="40" t="s">
        <v>185</v>
      </c>
      <c r="Q40" s="797">
        <f t="shared" si="0"/>
        <v>3134628017.9680066</v>
      </c>
      <c r="R40" s="798"/>
      <c r="S40" s="814"/>
      <c r="T40" s="814"/>
      <c r="U40" s="814"/>
    </row>
    <row r="41" spans="2:21" ht="30" customHeight="1" x14ac:dyDescent="0.2">
      <c r="B41" s="291"/>
      <c r="C41" s="293"/>
      <c r="D41" s="779" t="s">
        <v>145</v>
      </c>
      <c r="E41" s="780"/>
      <c r="F41" s="79" t="s">
        <v>146</v>
      </c>
      <c r="G41" s="808">
        <v>1524124667</v>
      </c>
      <c r="H41" s="809"/>
      <c r="I41" s="810"/>
      <c r="J41" s="782"/>
      <c r="K41" s="782"/>
      <c r="L41" s="788" t="s">
        <v>187</v>
      </c>
      <c r="M41" s="788"/>
      <c r="N41" s="32"/>
      <c r="O41" s="109">
        <f>131.95/111.82</f>
        <v>1.1800214630656412</v>
      </c>
      <c r="P41" s="40" t="s">
        <v>188</v>
      </c>
      <c r="Q41" s="797">
        <f t="shared" si="0"/>
        <v>1291607580.6285715</v>
      </c>
      <c r="R41" s="798"/>
      <c r="S41" s="814"/>
      <c r="T41" s="814"/>
      <c r="U41" s="814"/>
    </row>
    <row r="42" spans="2:21" ht="30" customHeight="1" x14ac:dyDescent="0.2">
      <c r="B42" s="291"/>
      <c r="C42" s="293"/>
      <c r="D42" s="779" t="s">
        <v>145</v>
      </c>
      <c r="E42" s="780"/>
      <c r="F42" s="79" t="s">
        <v>146</v>
      </c>
      <c r="G42" s="796">
        <v>2286187000</v>
      </c>
      <c r="H42" s="796"/>
      <c r="I42" s="796"/>
      <c r="J42" s="782"/>
      <c r="K42" s="782"/>
      <c r="L42" s="788" t="s">
        <v>189</v>
      </c>
      <c r="M42" s="788"/>
      <c r="N42" s="32"/>
      <c r="O42" s="109">
        <f>131.95/111.82</f>
        <v>1.1800214630656412</v>
      </c>
      <c r="P42" s="40" t="s">
        <v>188</v>
      </c>
      <c r="Q42" s="797">
        <f t="shared" si="0"/>
        <v>1937411370.5191362</v>
      </c>
      <c r="R42" s="798"/>
      <c r="S42" s="285"/>
      <c r="T42" s="285"/>
      <c r="U42" s="285"/>
    </row>
    <row r="43" spans="2:21" ht="30" customHeight="1" x14ac:dyDescent="0.2">
      <c r="B43" s="291"/>
      <c r="C43" s="293"/>
      <c r="D43" s="779" t="s">
        <v>145</v>
      </c>
      <c r="E43" s="780"/>
      <c r="F43" s="79" t="s">
        <v>146</v>
      </c>
      <c r="G43" s="796">
        <v>2172591291</v>
      </c>
      <c r="H43" s="796"/>
      <c r="I43" s="796"/>
      <c r="J43" s="782"/>
      <c r="K43" s="782"/>
      <c r="L43" s="788" t="s">
        <v>189</v>
      </c>
      <c r="M43" s="788"/>
      <c r="N43" s="32"/>
      <c r="O43" s="109">
        <f>131.95/111.82</f>
        <v>1.1800214630656412</v>
      </c>
      <c r="P43" s="40" t="s">
        <v>188</v>
      </c>
      <c r="Q43" s="797">
        <f t="shared" si="0"/>
        <v>1841145571.501478</v>
      </c>
      <c r="R43" s="798"/>
      <c r="S43" s="285"/>
      <c r="T43" s="285"/>
      <c r="U43" s="285"/>
    </row>
    <row r="44" spans="2:21" ht="30" customHeight="1" x14ac:dyDescent="0.2">
      <c r="B44" s="291"/>
      <c r="C44" s="293"/>
      <c r="D44" s="779" t="s">
        <v>145</v>
      </c>
      <c r="E44" s="780"/>
      <c r="F44" s="79" t="s">
        <v>146</v>
      </c>
      <c r="G44" s="796">
        <v>2300677333</v>
      </c>
      <c r="H44" s="796"/>
      <c r="I44" s="796"/>
      <c r="J44" s="782"/>
      <c r="K44" s="782"/>
      <c r="L44" s="788" t="s">
        <v>190</v>
      </c>
      <c r="M44" s="788"/>
      <c r="N44" s="41"/>
      <c r="O44" s="109">
        <f>132.58/111.82</f>
        <v>1.1856555177964587</v>
      </c>
      <c r="P44" s="40" t="s">
        <v>191</v>
      </c>
      <c r="Q44" s="797">
        <f t="shared" si="0"/>
        <v>1940426454.7900133</v>
      </c>
      <c r="R44" s="798"/>
      <c r="S44" s="814"/>
      <c r="T44" s="814"/>
      <c r="U44" s="814"/>
    </row>
    <row r="45" spans="2:21" ht="30" customHeight="1" x14ac:dyDescent="0.2">
      <c r="B45" s="291"/>
      <c r="C45" s="293"/>
      <c r="D45" s="779" t="s">
        <v>145</v>
      </c>
      <c r="E45" s="780"/>
      <c r="F45" s="79" t="s">
        <v>146</v>
      </c>
      <c r="G45" s="796">
        <v>3451016000</v>
      </c>
      <c r="H45" s="796"/>
      <c r="I45" s="796"/>
      <c r="J45" s="782"/>
      <c r="K45" s="782"/>
      <c r="L45" s="788" t="s">
        <v>192</v>
      </c>
      <c r="M45" s="788" t="s">
        <v>192</v>
      </c>
      <c r="N45" s="41"/>
      <c r="O45" s="109">
        <f>132.58/111.82</f>
        <v>1.1856555177964587</v>
      </c>
      <c r="P45" s="40" t="s">
        <v>191</v>
      </c>
      <c r="Q45" s="797">
        <f t="shared" si="0"/>
        <v>2910639682.6067276</v>
      </c>
      <c r="R45" s="798"/>
      <c r="S45" s="814"/>
      <c r="T45" s="814"/>
      <c r="U45" s="814"/>
    </row>
    <row r="46" spans="2:21" ht="30" customHeight="1" x14ac:dyDescent="0.2">
      <c r="B46" s="291"/>
      <c r="C46" s="293"/>
      <c r="D46" s="779" t="s">
        <v>145</v>
      </c>
      <c r="E46" s="780"/>
      <c r="F46" s="79" t="s">
        <v>146</v>
      </c>
      <c r="G46" s="796">
        <v>3451016000</v>
      </c>
      <c r="H46" s="796"/>
      <c r="I46" s="796"/>
      <c r="J46" s="782"/>
      <c r="K46" s="782"/>
      <c r="L46" s="788" t="s">
        <v>193</v>
      </c>
      <c r="M46" s="788" t="s">
        <v>193</v>
      </c>
      <c r="N46" s="41"/>
      <c r="O46" s="109">
        <f>132.58/111.82</f>
        <v>1.1856555177964587</v>
      </c>
      <c r="P46" s="40" t="s">
        <v>191</v>
      </c>
      <c r="Q46" s="797">
        <f t="shared" si="0"/>
        <v>2910639682.6067276</v>
      </c>
      <c r="R46" s="798"/>
      <c r="S46" s="814"/>
      <c r="T46" s="814"/>
      <c r="U46" s="814"/>
    </row>
    <row r="47" spans="2:21" ht="30" customHeight="1" x14ac:dyDescent="0.2">
      <c r="B47" s="291"/>
      <c r="C47" s="293"/>
      <c r="D47" s="779" t="s">
        <v>145</v>
      </c>
      <c r="E47" s="780"/>
      <c r="F47" s="79" t="s">
        <v>146</v>
      </c>
      <c r="G47" s="796">
        <v>1592666667</v>
      </c>
      <c r="H47" s="796"/>
      <c r="I47" s="796"/>
      <c r="J47" s="782"/>
      <c r="K47" s="782"/>
      <c r="L47" s="788">
        <v>42594</v>
      </c>
      <c r="M47" s="788">
        <v>42594</v>
      </c>
      <c r="N47" s="41"/>
      <c r="O47" s="109">
        <f>133.27/111.82</f>
        <v>1.1918261491683064</v>
      </c>
      <c r="P47" s="40" t="s">
        <v>194</v>
      </c>
      <c r="Q47" s="797">
        <f t="shared" si="0"/>
        <v>1336324654.4904327</v>
      </c>
      <c r="R47" s="798"/>
      <c r="S47" s="814"/>
      <c r="T47" s="814"/>
      <c r="U47" s="814"/>
    </row>
    <row r="48" spans="2:21" ht="30" customHeight="1" x14ac:dyDescent="0.2">
      <c r="B48" s="291"/>
      <c r="C48" s="293"/>
      <c r="D48" s="779" t="s">
        <v>145</v>
      </c>
      <c r="E48" s="780"/>
      <c r="F48" s="79" t="s">
        <v>146</v>
      </c>
      <c r="G48" s="796">
        <v>733125000</v>
      </c>
      <c r="H48" s="796"/>
      <c r="I48" s="796"/>
      <c r="J48" s="782"/>
      <c r="K48" s="782"/>
      <c r="L48" s="788">
        <v>42601</v>
      </c>
      <c r="M48" s="788">
        <v>42601</v>
      </c>
      <c r="N48" s="41"/>
      <c r="O48" s="109">
        <f>133.27/111.82</f>
        <v>1.1918261491683064</v>
      </c>
      <c r="P48" s="40" t="s">
        <v>194</v>
      </c>
      <c r="Q48" s="797">
        <f t="shared" si="0"/>
        <v>615127466.79672837</v>
      </c>
      <c r="R48" s="798"/>
      <c r="S48" s="814"/>
      <c r="T48" s="814"/>
      <c r="U48" s="814"/>
    </row>
    <row r="49" spans="2:21" ht="30" customHeight="1" x14ac:dyDescent="0.2">
      <c r="B49" s="291"/>
      <c r="C49" s="293"/>
      <c r="D49" s="779" t="s">
        <v>145</v>
      </c>
      <c r="E49" s="780"/>
      <c r="F49" s="79" t="s">
        <v>146</v>
      </c>
      <c r="G49" s="796">
        <v>2360000000</v>
      </c>
      <c r="H49" s="796"/>
      <c r="I49" s="796"/>
      <c r="J49" s="782"/>
      <c r="K49" s="782"/>
      <c r="L49" s="788">
        <v>42613</v>
      </c>
      <c r="M49" s="788">
        <v>42613</v>
      </c>
      <c r="N49" s="41"/>
      <c r="O49" s="109">
        <f>133.27/111.82</f>
        <v>1.1918261491683064</v>
      </c>
      <c r="P49" s="40" t="s">
        <v>194</v>
      </c>
      <c r="Q49" s="797">
        <f t="shared" si="0"/>
        <v>1980154573.4223752</v>
      </c>
      <c r="R49" s="798"/>
      <c r="S49" s="814"/>
      <c r="T49" s="814"/>
      <c r="U49" s="814"/>
    </row>
    <row r="50" spans="2:21" ht="30" customHeight="1" x14ac:dyDescent="0.2">
      <c r="B50" s="291"/>
      <c r="C50" s="293"/>
      <c r="D50" s="779" t="s">
        <v>145</v>
      </c>
      <c r="E50" s="780"/>
      <c r="F50" s="79" t="s">
        <v>146</v>
      </c>
      <c r="G50" s="796">
        <v>1655875000</v>
      </c>
      <c r="H50" s="796"/>
      <c r="I50" s="796"/>
      <c r="J50" s="782"/>
      <c r="K50" s="782"/>
      <c r="L50" s="788">
        <v>42613</v>
      </c>
      <c r="M50" s="788">
        <v>42613</v>
      </c>
      <c r="N50" s="41"/>
      <c r="O50" s="109">
        <f>133.27/111.82</f>
        <v>1.1918261491683064</v>
      </c>
      <c r="P50" s="40" t="s">
        <v>194</v>
      </c>
      <c r="Q50" s="797">
        <f t="shared" si="0"/>
        <v>1389359514.5193965</v>
      </c>
      <c r="R50" s="798"/>
      <c r="S50" s="814"/>
      <c r="T50" s="814"/>
      <c r="U50" s="814"/>
    </row>
    <row r="51" spans="2:21" ht="30" customHeight="1" x14ac:dyDescent="0.2">
      <c r="B51" s="291"/>
      <c r="C51" s="293"/>
      <c r="D51" s="779" t="s">
        <v>145</v>
      </c>
      <c r="E51" s="780"/>
      <c r="F51" s="79" t="s">
        <v>146</v>
      </c>
      <c r="G51" s="796">
        <v>29000000</v>
      </c>
      <c r="H51" s="796"/>
      <c r="I51" s="796"/>
      <c r="J51" s="782"/>
      <c r="K51" s="782"/>
      <c r="L51" s="788">
        <v>42614</v>
      </c>
      <c r="M51" s="788">
        <v>42614</v>
      </c>
      <c r="N51" s="41"/>
      <c r="O51" s="109">
        <f>132.85/111.82</f>
        <v>1.1880701126810946</v>
      </c>
      <c r="P51" s="40" t="s">
        <v>195</v>
      </c>
      <c r="Q51" s="797">
        <f t="shared" si="0"/>
        <v>24409333.835152429</v>
      </c>
      <c r="R51" s="798"/>
      <c r="S51" s="814"/>
      <c r="T51" s="814"/>
      <c r="U51" s="814"/>
    </row>
    <row r="52" spans="2:21" ht="30" customHeight="1" x14ac:dyDescent="0.2">
      <c r="B52" s="291"/>
      <c r="C52" s="293"/>
      <c r="D52" s="779" t="s">
        <v>145</v>
      </c>
      <c r="E52" s="780"/>
      <c r="F52" s="79" t="s">
        <v>146</v>
      </c>
      <c r="G52" s="796">
        <v>600000000</v>
      </c>
      <c r="H52" s="796"/>
      <c r="I52" s="796"/>
      <c r="J52" s="782"/>
      <c r="K52" s="782"/>
      <c r="L52" s="788">
        <v>42627</v>
      </c>
      <c r="M52" s="788">
        <v>42627</v>
      </c>
      <c r="N52" s="41"/>
      <c r="O52" s="109">
        <f>132.85/111.82</f>
        <v>1.1880701126810946</v>
      </c>
      <c r="P52" s="40" t="s">
        <v>195</v>
      </c>
      <c r="Q52" s="797">
        <f t="shared" si="0"/>
        <v>505020700.0376364</v>
      </c>
      <c r="R52" s="798"/>
      <c r="S52" s="814"/>
      <c r="T52" s="814"/>
      <c r="U52" s="814"/>
    </row>
    <row r="53" spans="2:21" ht="30" customHeight="1" x14ac:dyDescent="0.2">
      <c r="B53" s="291"/>
      <c r="C53" s="293"/>
      <c r="D53" s="779" t="s">
        <v>145</v>
      </c>
      <c r="E53" s="780"/>
      <c r="F53" s="79" t="s">
        <v>146</v>
      </c>
      <c r="G53" s="796">
        <v>3570400000</v>
      </c>
      <c r="H53" s="796"/>
      <c r="I53" s="796"/>
      <c r="J53" s="782"/>
      <c r="K53" s="782"/>
      <c r="L53" s="788">
        <v>42629</v>
      </c>
      <c r="M53" s="788">
        <v>42629</v>
      </c>
      <c r="N53" s="41"/>
      <c r="O53" s="109">
        <f>132.85/111.82</f>
        <v>1.1880701126810946</v>
      </c>
      <c r="P53" s="40" t="s">
        <v>195</v>
      </c>
      <c r="Q53" s="797">
        <f t="shared" si="0"/>
        <v>3005209845.6906285</v>
      </c>
      <c r="R53" s="798"/>
      <c r="S53" s="814"/>
      <c r="T53" s="814"/>
      <c r="U53" s="814"/>
    </row>
    <row r="54" spans="2:21" ht="30" customHeight="1" x14ac:dyDescent="0.2">
      <c r="B54" s="291"/>
      <c r="C54" s="293"/>
      <c r="D54" s="779" t="s">
        <v>145</v>
      </c>
      <c r="E54" s="780"/>
      <c r="F54" s="79" t="s">
        <v>146</v>
      </c>
      <c r="G54" s="796">
        <v>1780266667</v>
      </c>
      <c r="H54" s="796"/>
      <c r="I54" s="796"/>
      <c r="J54" s="782"/>
      <c r="K54" s="782"/>
      <c r="L54" s="788">
        <v>42627</v>
      </c>
      <c r="M54" s="788">
        <v>42629</v>
      </c>
      <c r="N54" s="41"/>
      <c r="O54" s="109">
        <f>132.85/111.82</f>
        <v>1.1880701126810946</v>
      </c>
      <c r="P54" s="40" t="s">
        <v>195</v>
      </c>
      <c r="Q54" s="797">
        <f t="shared" si="0"/>
        <v>1498452530.7033496</v>
      </c>
      <c r="R54" s="798"/>
      <c r="S54" s="814"/>
      <c r="T54" s="814"/>
      <c r="U54" s="814"/>
    </row>
    <row r="55" spans="2:21" ht="30" customHeight="1" x14ac:dyDescent="0.2">
      <c r="B55" s="291"/>
      <c r="C55" s="293"/>
      <c r="D55" s="779" t="s">
        <v>145</v>
      </c>
      <c r="E55" s="780"/>
      <c r="F55" s="79" t="s">
        <v>146</v>
      </c>
      <c r="G55" s="796">
        <v>5000000000</v>
      </c>
      <c r="H55" s="796"/>
      <c r="I55" s="796"/>
      <c r="J55" s="782"/>
      <c r="K55" s="782"/>
      <c r="L55" s="788">
        <v>42657</v>
      </c>
      <c r="M55" s="788">
        <v>42657</v>
      </c>
      <c r="N55" s="41"/>
      <c r="O55" s="109">
        <f>132.78/111.82</f>
        <v>1.1874441065998929</v>
      </c>
      <c r="P55" s="40" t="s">
        <v>196</v>
      </c>
      <c r="Q55" s="797">
        <f t="shared" si="0"/>
        <v>4210724506.702816</v>
      </c>
      <c r="R55" s="798"/>
      <c r="S55" s="814"/>
      <c r="T55" s="814"/>
      <c r="U55" s="814"/>
    </row>
    <row r="56" spans="2:21" ht="30" customHeight="1" x14ac:dyDescent="0.2">
      <c r="B56" s="291"/>
      <c r="C56" s="293"/>
      <c r="D56" s="779" t="s">
        <v>145</v>
      </c>
      <c r="E56" s="780"/>
      <c r="F56" s="79" t="s">
        <v>146</v>
      </c>
      <c r="G56" s="796">
        <v>2900000000</v>
      </c>
      <c r="H56" s="796"/>
      <c r="I56" s="796"/>
      <c r="J56" s="782"/>
      <c r="K56" s="782"/>
      <c r="L56" s="788" t="s">
        <v>197</v>
      </c>
      <c r="M56" s="788" t="s">
        <v>197</v>
      </c>
      <c r="N56" s="41"/>
      <c r="O56" s="109">
        <f>132.78/111.82</f>
        <v>1.1874441065998929</v>
      </c>
      <c r="P56" s="40" t="s">
        <v>196</v>
      </c>
      <c r="Q56" s="797">
        <f t="shared" si="0"/>
        <v>2442220213.8876333</v>
      </c>
      <c r="R56" s="798"/>
      <c r="S56" s="814"/>
      <c r="T56" s="814"/>
      <c r="U56" s="814"/>
    </row>
    <row r="57" spans="2:21" ht="30" customHeight="1" x14ac:dyDescent="0.2">
      <c r="B57" s="291"/>
      <c r="C57" s="293"/>
      <c r="D57" s="779" t="s">
        <v>145</v>
      </c>
      <c r="E57" s="780"/>
      <c r="F57" s="79" t="s">
        <v>146</v>
      </c>
      <c r="G57" s="796">
        <v>3570400000</v>
      </c>
      <c r="H57" s="796"/>
      <c r="I57" s="796"/>
      <c r="J57" s="782"/>
      <c r="K57" s="782"/>
      <c r="L57" s="788" t="s">
        <v>198</v>
      </c>
      <c r="M57" s="788" t="s">
        <v>198</v>
      </c>
      <c r="N57" s="41"/>
      <c r="O57" s="109">
        <f>132.78/111.82</f>
        <v>1.1874441065998929</v>
      </c>
      <c r="P57" s="40" t="s">
        <v>196</v>
      </c>
      <c r="Q57" s="797">
        <f t="shared" si="0"/>
        <v>3006794155.746347</v>
      </c>
      <c r="R57" s="798"/>
      <c r="S57" s="814"/>
      <c r="T57" s="814"/>
      <c r="U57" s="814"/>
    </row>
    <row r="58" spans="2:21" ht="30" customHeight="1" x14ac:dyDescent="0.2">
      <c r="B58" s="291"/>
      <c r="C58" s="293"/>
      <c r="D58" s="779" t="s">
        <v>145</v>
      </c>
      <c r="E58" s="780"/>
      <c r="F58" s="79" t="s">
        <v>146</v>
      </c>
      <c r="G58" s="796">
        <v>5000000000</v>
      </c>
      <c r="H58" s="796"/>
      <c r="I58" s="796"/>
      <c r="J58" s="782"/>
      <c r="K58" s="782"/>
      <c r="L58" s="788" t="s">
        <v>199</v>
      </c>
      <c r="M58" s="788" t="s">
        <v>199</v>
      </c>
      <c r="N58" s="41"/>
      <c r="O58" s="109">
        <f>132.78/111.82</f>
        <v>1.1874441065998929</v>
      </c>
      <c r="P58" s="40" t="s">
        <v>196</v>
      </c>
      <c r="Q58" s="797">
        <f t="shared" si="0"/>
        <v>4210724506.702816</v>
      </c>
      <c r="R58" s="798"/>
      <c r="S58" s="815"/>
      <c r="T58" s="815"/>
      <c r="U58" s="815"/>
    </row>
    <row r="59" spans="2:21" ht="31.5" customHeight="1" x14ac:dyDescent="0.2">
      <c r="B59" s="291"/>
      <c r="C59" s="293"/>
      <c r="D59" s="779" t="s">
        <v>145</v>
      </c>
      <c r="E59" s="780"/>
      <c r="F59" s="79" t="s">
        <v>146</v>
      </c>
      <c r="G59" s="796">
        <v>433333333</v>
      </c>
      <c r="H59" s="796"/>
      <c r="I59" s="796"/>
      <c r="J59" s="782"/>
      <c r="K59" s="782"/>
      <c r="L59" s="788" t="s">
        <v>199</v>
      </c>
      <c r="M59" s="788" t="s">
        <v>199</v>
      </c>
      <c r="N59" s="41"/>
      <c r="O59" s="109">
        <f>132.78/111.82</f>
        <v>1.1874441065998929</v>
      </c>
      <c r="P59" s="40" t="s">
        <v>196</v>
      </c>
      <c r="Q59" s="797">
        <f t="shared" si="0"/>
        <v>364929456.96686244</v>
      </c>
      <c r="R59" s="798"/>
      <c r="S59" s="814"/>
      <c r="T59" s="814"/>
      <c r="U59" s="814"/>
    </row>
    <row r="60" spans="2:21" ht="27.75" customHeight="1" x14ac:dyDescent="0.2">
      <c r="B60" s="291"/>
      <c r="C60" s="293"/>
      <c r="D60" s="779" t="s">
        <v>145</v>
      </c>
      <c r="E60" s="780"/>
      <c r="F60" s="79" t="s">
        <v>146</v>
      </c>
      <c r="G60" s="796">
        <v>1260000000</v>
      </c>
      <c r="H60" s="796"/>
      <c r="I60" s="796"/>
      <c r="J60" s="782"/>
      <c r="K60" s="782"/>
      <c r="L60" s="788" t="s">
        <v>200</v>
      </c>
      <c r="M60" s="788" t="s">
        <v>200</v>
      </c>
      <c r="N60" s="41"/>
      <c r="O60" s="109">
        <f>132.7/111.82</f>
        <v>1.186728671078519</v>
      </c>
      <c r="P60" s="40" t="s">
        <v>201</v>
      </c>
      <c r="Q60" s="797">
        <f t="shared" si="0"/>
        <v>1061742275.8100981</v>
      </c>
      <c r="R60" s="798"/>
      <c r="S60" s="815"/>
      <c r="T60" s="815"/>
      <c r="U60" s="815"/>
    </row>
    <row r="61" spans="2:21" ht="31.5" customHeight="1" x14ac:dyDescent="0.2">
      <c r="B61" s="291"/>
      <c r="C61" s="293"/>
      <c r="D61" s="779" t="s">
        <v>145</v>
      </c>
      <c r="E61" s="780"/>
      <c r="F61" s="79" t="s">
        <v>146</v>
      </c>
      <c r="G61" s="796">
        <v>1890000000</v>
      </c>
      <c r="H61" s="796"/>
      <c r="I61" s="796"/>
      <c r="J61" s="817"/>
      <c r="K61" s="782"/>
      <c r="L61" s="788" t="s">
        <v>202</v>
      </c>
      <c r="M61" s="788" t="s">
        <v>202</v>
      </c>
      <c r="N61" s="41"/>
      <c r="O61" s="109">
        <f>132.7/111.82</f>
        <v>1.186728671078519</v>
      </c>
      <c r="P61" s="40" t="s">
        <v>201</v>
      </c>
      <c r="Q61" s="797">
        <f t="shared" si="0"/>
        <v>1592613413.715147</v>
      </c>
      <c r="R61" s="798"/>
      <c r="S61" s="814"/>
      <c r="T61" s="814"/>
      <c r="U61" s="814"/>
    </row>
    <row r="62" spans="2:21" ht="31.5" customHeight="1" x14ac:dyDescent="0.2">
      <c r="B62" s="291"/>
      <c r="C62" s="293"/>
      <c r="D62" s="779" t="s">
        <v>145</v>
      </c>
      <c r="E62" s="780"/>
      <c r="F62" s="79" t="s">
        <v>146</v>
      </c>
      <c r="G62" s="796">
        <v>1890000000</v>
      </c>
      <c r="H62" s="796"/>
      <c r="I62" s="796"/>
      <c r="J62" s="782"/>
      <c r="K62" s="782"/>
      <c r="L62" s="788" t="s">
        <v>203</v>
      </c>
      <c r="M62" s="788" t="s">
        <v>203</v>
      </c>
      <c r="N62" s="41"/>
      <c r="O62" s="109">
        <f>132.7/111.82</f>
        <v>1.186728671078519</v>
      </c>
      <c r="P62" s="40" t="s">
        <v>201</v>
      </c>
      <c r="Q62" s="797">
        <f t="shared" si="0"/>
        <v>1592613413.715147</v>
      </c>
      <c r="R62" s="798"/>
      <c r="S62" s="816"/>
      <c r="T62" s="816"/>
      <c r="U62" s="816"/>
    </row>
    <row r="63" spans="2:21" ht="31.5" customHeight="1" x14ac:dyDescent="0.2">
      <c r="B63" s="291"/>
      <c r="C63" s="293"/>
      <c r="D63" s="779" t="s">
        <v>145</v>
      </c>
      <c r="E63" s="780"/>
      <c r="F63" s="79" t="s">
        <v>146</v>
      </c>
      <c r="G63" s="796">
        <v>1440000000</v>
      </c>
      <c r="H63" s="796"/>
      <c r="I63" s="796"/>
      <c r="J63" s="782"/>
      <c r="K63" s="782"/>
      <c r="L63" s="788">
        <v>42755</v>
      </c>
      <c r="M63" s="788" t="s">
        <v>203</v>
      </c>
      <c r="N63" s="41"/>
      <c r="O63" s="109">
        <f>133.4/111.82</f>
        <v>1.1929887318905386</v>
      </c>
      <c r="P63" s="40" t="s">
        <v>204</v>
      </c>
      <c r="Q63" s="797">
        <f t="shared" si="0"/>
        <v>1207052473.7631183</v>
      </c>
      <c r="R63" s="798"/>
      <c r="S63" s="816"/>
      <c r="T63" s="816"/>
      <c r="U63" s="816"/>
    </row>
    <row r="64" spans="2:21" ht="31.5" customHeight="1" x14ac:dyDescent="0.2">
      <c r="B64" s="291"/>
      <c r="C64" s="293"/>
      <c r="D64" s="779" t="s">
        <v>145</v>
      </c>
      <c r="E64" s="780"/>
      <c r="F64" s="79" t="s">
        <v>146</v>
      </c>
      <c r="G64" s="796">
        <v>1440000000</v>
      </c>
      <c r="H64" s="796"/>
      <c r="I64" s="796"/>
      <c r="J64" s="782"/>
      <c r="K64" s="782"/>
      <c r="L64" s="788">
        <v>42755</v>
      </c>
      <c r="M64" s="788" t="s">
        <v>203</v>
      </c>
      <c r="N64" s="41"/>
      <c r="O64" s="109">
        <f>133.4/111.82</f>
        <v>1.1929887318905386</v>
      </c>
      <c r="P64" s="40" t="s">
        <v>204</v>
      </c>
      <c r="Q64" s="797">
        <f t="shared" si="0"/>
        <v>1207052473.7631183</v>
      </c>
      <c r="R64" s="798"/>
      <c r="S64" s="816"/>
      <c r="T64" s="816"/>
      <c r="U64" s="816"/>
    </row>
    <row r="65" spans="2:21" ht="31.5" customHeight="1" x14ac:dyDescent="0.2">
      <c r="B65" s="291"/>
      <c r="C65" s="293"/>
      <c r="D65" s="779" t="s">
        <v>145</v>
      </c>
      <c r="E65" s="780"/>
      <c r="F65" s="79" t="s">
        <v>146</v>
      </c>
      <c r="G65" s="796">
        <v>960000000</v>
      </c>
      <c r="H65" s="796"/>
      <c r="I65" s="796"/>
      <c r="J65" s="782"/>
      <c r="K65" s="782"/>
      <c r="L65" s="788" t="s">
        <v>205</v>
      </c>
      <c r="M65" s="788" t="s">
        <v>203</v>
      </c>
      <c r="N65" s="41"/>
      <c r="O65" s="109">
        <f>134.77/111.82</f>
        <v>1.2052405651940621</v>
      </c>
      <c r="P65" s="40" t="s">
        <v>206</v>
      </c>
      <c r="Q65" s="797">
        <f t="shared" si="0"/>
        <v>796521481.04177475</v>
      </c>
      <c r="R65" s="798"/>
      <c r="S65" s="816"/>
      <c r="T65" s="816"/>
      <c r="U65" s="816"/>
    </row>
    <row r="66" spans="2:21" ht="31.5" customHeight="1" x14ac:dyDescent="0.2">
      <c r="B66" s="291"/>
      <c r="C66" s="293"/>
      <c r="D66" s="779" t="s">
        <v>145</v>
      </c>
      <c r="E66" s="780"/>
      <c r="F66" s="79" t="s">
        <v>146</v>
      </c>
      <c r="G66" s="796">
        <v>3450000000</v>
      </c>
      <c r="H66" s="796"/>
      <c r="I66" s="796"/>
      <c r="J66" s="782"/>
      <c r="K66" s="782"/>
      <c r="L66" s="788">
        <v>42826</v>
      </c>
      <c r="M66" s="788" t="s">
        <v>203</v>
      </c>
      <c r="N66" s="41"/>
      <c r="O66" s="109">
        <f>134.77/111.82</f>
        <v>1.2052405651940621</v>
      </c>
      <c r="P66" s="40" t="s">
        <v>207</v>
      </c>
      <c r="Q66" s="797">
        <f t="shared" si="0"/>
        <v>2862499072.4938779</v>
      </c>
      <c r="R66" s="798"/>
      <c r="S66" s="816"/>
      <c r="T66" s="816"/>
      <c r="U66" s="816"/>
    </row>
    <row r="67" spans="2:21" ht="31.5" customHeight="1" x14ac:dyDescent="0.2">
      <c r="B67" s="291"/>
      <c r="C67" s="293"/>
      <c r="D67" s="779" t="s">
        <v>145</v>
      </c>
      <c r="E67" s="780"/>
      <c r="F67" s="79" t="s">
        <v>146</v>
      </c>
      <c r="G67" s="796">
        <v>2300000000</v>
      </c>
      <c r="H67" s="796"/>
      <c r="I67" s="796"/>
      <c r="J67" s="812"/>
      <c r="K67" s="782"/>
      <c r="L67" s="788">
        <v>42788</v>
      </c>
      <c r="M67" s="788" t="s">
        <v>203</v>
      </c>
      <c r="N67" s="41"/>
      <c r="O67" s="109">
        <f>134.77/111.82</f>
        <v>1.2052405651940621</v>
      </c>
      <c r="P67" s="40" t="s">
        <v>207</v>
      </c>
      <c r="Q67" s="797">
        <f t="shared" si="0"/>
        <v>1908332714.9959188</v>
      </c>
      <c r="R67" s="798"/>
      <c r="S67" s="816"/>
      <c r="T67" s="816"/>
      <c r="U67" s="816"/>
    </row>
    <row r="68" spans="2:21" ht="31.5" customHeight="1" x14ac:dyDescent="0.2">
      <c r="B68" s="291"/>
      <c r="C68" s="293"/>
      <c r="D68" s="779" t="s">
        <v>145</v>
      </c>
      <c r="E68" s="780"/>
      <c r="F68" s="79" t="s">
        <v>146</v>
      </c>
      <c r="G68" s="796">
        <v>3450000000</v>
      </c>
      <c r="H68" s="796"/>
      <c r="I68" s="796"/>
      <c r="J68" s="782"/>
      <c r="K68" s="782"/>
      <c r="L68" s="788">
        <v>42786</v>
      </c>
      <c r="M68" s="788" t="s">
        <v>203</v>
      </c>
      <c r="N68" s="41"/>
      <c r="O68" s="109">
        <f>136.12/111.82</f>
        <v>1.2173135396172421</v>
      </c>
      <c r="P68" s="40" t="s">
        <v>207</v>
      </c>
      <c r="Q68" s="797">
        <f t="shared" si="0"/>
        <v>2834109609.1683807</v>
      </c>
      <c r="R68" s="798"/>
      <c r="S68" s="816"/>
      <c r="T68" s="816"/>
      <c r="U68" s="816"/>
    </row>
    <row r="69" spans="2:21" ht="31.5" customHeight="1" x14ac:dyDescent="0.2">
      <c r="B69" s="291"/>
      <c r="C69" s="293"/>
      <c r="D69" s="779" t="s">
        <v>145</v>
      </c>
      <c r="E69" s="780"/>
      <c r="F69" s="79" t="s">
        <v>146</v>
      </c>
      <c r="G69" s="796">
        <v>330000000</v>
      </c>
      <c r="H69" s="796"/>
      <c r="I69" s="796"/>
      <c r="J69" s="812"/>
      <c r="K69" s="782"/>
      <c r="L69" s="788">
        <v>42842</v>
      </c>
      <c r="M69" s="788" t="s">
        <v>203</v>
      </c>
      <c r="N69" s="41"/>
      <c r="O69" s="109">
        <f t="shared" ref="O69:O71" si="1">136.76/111.82</f>
        <v>1.2230370237882311</v>
      </c>
      <c r="P69" s="40" t="s">
        <v>207</v>
      </c>
      <c r="Q69" s="797">
        <f t="shared" si="0"/>
        <v>269820122.84293652</v>
      </c>
      <c r="R69" s="798"/>
      <c r="S69" s="816"/>
      <c r="T69" s="816"/>
      <c r="U69" s="816"/>
    </row>
    <row r="70" spans="2:21" ht="31.5" customHeight="1" x14ac:dyDescent="0.2">
      <c r="B70" s="291"/>
      <c r="C70" s="293"/>
      <c r="D70" s="779" t="s">
        <v>145</v>
      </c>
      <c r="E70" s="780"/>
      <c r="F70" s="79" t="s">
        <v>146</v>
      </c>
      <c r="G70" s="796">
        <v>90000000</v>
      </c>
      <c r="H70" s="796"/>
      <c r="I70" s="796"/>
      <c r="J70" s="782"/>
      <c r="K70" s="782"/>
      <c r="L70" s="818" t="s">
        <v>208</v>
      </c>
      <c r="M70" s="819"/>
      <c r="N70" s="41"/>
      <c r="O70" s="109">
        <f t="shared" si="1"/>
        <v>1.2230370237882311</v>
      </c>
      <c r="P70" s="40" t="s">
        <v>207</v>
      </c>
      <c r="Q70" s="797">
        <f t="shared" si="0"/>
        <v>73587306.229891777</v>
      </c>
      <c r="R70" s="798"/>
      <c r="S70" s="816"/>
      <c r="T70" s="816"/>
      <c r="U70" s="816"/>
    </row>
    <row r="71" spans="2:21" ht="31.5" customHeight="1" x14ac:dyDescent="0.2">
      <c r="B71" s="291"/>
      <c r="C71" s="293"/>
      <c r="D71" s="779" t="s">
        <v>145</v>
      </c>
      <c r="E71" s="780"/>
      <c r="F71" s="79" t="s">
        <v>146</v>
      </c>
      <c r="G71" s="796">
        <v>420000000</v>
      </c>
      <c r="H71" s="796"/>
      <c r="I71" s="796"/>
      <c r="J71" s="812"/>
      <c r="K71" s="782"/>
      <c r="L71" s="788" t="s">
        <v>209</v>
      </c>
      <c r="M71" s="788" t="s">
        <v>203</v>
      </c>
      <c r="N71" s="41"/>
      <c r="O71" s="109">
        <f t="shared" si="1"/>
        <v>1.2230370237882311</v>
      </c>
      <c r="P71" s="40" t="s">
        <v>207</v>
      </c>
      <c r="Q71" s="797">
        <f t="shared" si="0"/>
        <v>343407429.07282829</v>
      </c>
      <c r="R71" s="798"/>
      <c r="S71" s="816"/>
      <c r="T71" s="816"/>
      <c r="U71" s="816"/>
    </row>
    <row r="72" spans="2:21" ht="31.5" customHeight="1" x14ac:dyDescent="0.2">
      <c r="B72" s="291"/>
      <c r="C72" s="293"/>
      <c r="D72" s="779" t="s">
        <v>145</v>
      </c>
      <c r="E72" s="780"/>
      <c r="F72" s="79" t="s">
        <v>146</v>
      </c>
      <c r="G72" s="796">
        <v>75000000</v>
      </c>
      <c r="H72" s="796"/>
      <c r="I72" s="796"/>
      <c r="J72" s="782"/>
      <c r="K72" s="782"/>
      <c r="L72" s="788" t="s">
        <v>210</v>
      </c>
      <c r="M72" s="788" t="s">
        <v>203</v>
      </c>
      <c r="N72" s="41"/>
      <c r="O72" s="109">
        <f t="shared" ref="O72:O79" si="2">137.4/111.82</f>
        <v>1.2287605079592203</v>
      </c>
      <c r="P72" s="40" t="s">
        <v>211</v>
      </c>
      <c r="Q72" s="797">
        <f t="shared" si="0"/>
        <v>61037117.903930128</v>
      </c>
      <c r="R72" s="798"/>
      <c r="S72" s="816"/>
      <c r="T72" s="816"/>
      <c r="U72" s="816"/>
    </row>
    <row r="73" spans="2:21" ht="31.5" customHeight="1" x14ac:dyDescent="0.2">
      <c r="B73" s="291"/>
      <c r="C73" s="293"/>
      <c r="D73" s="779" t="s">
        <v>145</v>
      </c>
      <c r="E73" s="780"/>
      <c r="F73" s="79" t="s">
        <v>146</v>
      </c>
      <c r="G73" s="796">
        <v>280000000</v>
      </c>
      <c r="H73" s="796"/>
      <c r="I73" s="796"/>
      <c r="J73" s="782"/>
      <c r="K73" s="782"/>
      <c r="L73" s="788" t="s">
        <v>212</v>
      </c>
      <c r="M73" s="788" t="s">
        <v>203</v>
      </c>
      <c r="N73" s="41"/>
      <c r="O73" s="109">
        <f t="shared" si="2"/>
        <v>1.2287605079592203</v>
      </c>
      <c r="P73" s="40" t="s">
        <v>211</v>
      </c>
      <c r="Q73" s="797">
        <f t="shared" si="0"/>
        <v>227871906.84133914</v>
      </c>
      <c r="R73" s="798"/>
      <c r="S73" s="816"/>
      <c r="T73" s="816"/>
      <c r="U73" s="816"/>
    </row>
    <row r="74" spans="2:21" ht="31.5" customHeight="1" x14ac:dyDescent="0.2">
      <c r="B74" s="291"/>
      <c r="C74" s="293"/>
      <c r="D74" s="779" t="s">
        <v>145</v>
      </c>
      <c r="E74" s="780"/>
      <c r="F74" s="79" t="s">
        <v>146</v>
      </c>
      <c r="G74" s="796">
        <v>50000000</v>
      </c>
      <c r="H74" s="796"/>
      <c r="I74" s="796"/>
      <c r="J74" s="782"/>
      <c r="K74" s="782"/>
      <c r="L74" s="788" t="s">
        <v>213</v>
      </c>
      <c r="M74" s="788" t="s">
        <v>203</v>
      </c>
      <c r="N74" s="41"/>
      <c r="O74" s="109">
        <f t="shared" si="2"/>
        <v>1.2287605079592203</v>
      </c>
      <c r="P74" s="40" t="s">
        <v>211</v>
      </c>
      <c r="Q74" s="797">
        <f t="shared" si="0"/>
        <v>40691411.935953416</v>
      </c>
      <c r="R74" s="798"/>
      <c r="S74" s="816"/>
      <c r="T74" s="816"/>
      <c r="U74" s="816"/>
    </row>
    <row r="75" spans="2:21" ht="31.5" customHeight="1" x14ac:dyDescent="0.2">
      <c r="B75" s="291"/>
      <c r="C75" s="293"/>
      <c r="D75" s="779" t="s">
        <v>145</v>
      </c>
      <c r="E75" s="780"/>
      <c r="F75" s="79" t="s">
        <v>146</v>
      </c>
      <c r="G75" s="796">
        <v>187500000</v>
      </c>
      <c r="H75" s="796"/>
      <c r="I75" s="796"/>
      <c r="J75" s="782"/>
      <c r="K75" s="782"/>
      <c r="L75" s="788" t="s">
        <v>214</v>
      </c>
      <c r="M75" s="788" t="s">
        <v>203</v>
      </c>
      <c r="N75" s="41"/>
      <c r="O75" s="109">
        <f t="shared" si="2"/>
        <v>1.2287605079592203</v>
      </c>
      <c r="P75" s="40" t="s">
        <v>211</v>
      </c>
      <c r="Q75" s="797">
        <f t="shared" si="0"/>
        <v>152592794.75982532</v>
      </c>
      <c r="R75" s="798"/>
      <c r="S75" s="816"/>
      <c r="T75" s="816"/>
      <c r="U75" s="816"/>
    </row>
    <row r="76" spans="2:21" ht="31.5" customHeight="1" x14ac:dyDescent="0.2">
      <c r="B76" s="291"/>
      <c r="C76" s="293"/>
      <c r="D76" s="779" t="s">
        <v>145</v>
      </c>
      <c r="E76" s="780"/>
      <c r="F76" s="79" t="s">
        <v>146</v>
      </c>
      <c r="G76" s="796">
        <v>100000000</v>
      </c>
      <c r="H76" s="796"/>
      <c r="I76" s="796"/>
      <c r="J76" s="782"/>
      <c r="K76" s="782"/>
      <c r="L76" s="788" t="s">
        <v>215</v>
      </c>
      <c r="M76" s="788" t="s">
        <v>203</v>
      </c>
      <c r="N76" s="41"/>
      <c r="O76" s="109">
        <f t="shared" si="2"/>
        <v>1.2287605079592203</v>
      </c>
      <c r="P76" s="40" t="s">
        <v>211</v>
      </c>
      <c r="Q76" s="797">
        <f t="shared" si="0"/>
        <v>81382823.871906832</v>
      </c>
      <c r="R76" s="798"/>
      <c r="S76" s="816"/>
      <c r="T76" s="816"/>
      <c r="U76" s="816"/>
    </row>
    <row r="77" spans="2:21" ht="31.5" customHeight="1" x14ac:dyDescent="0.2">
      <c r="B77" s="291"/>
      <c r="C77" s="293"/>
      <c r="D77" s="779" t="s">
        <v>145</v>
      </c>
      <c r="E77" s="780"/>
      <c r="F77" s="79" t="s">
        <v>146</v>
      </c>
      <c r="G77" s="796">
        <v>187500000</v>
      </c>
      <c r="H77" s="796"/>
      <c r="I77" s="796"/>
      <c r="J77" s="782"/>
      <c r="K77" s="782"/>
      <c r="L77" s="788" t="s">
        <v>216</v>
      </c>
      <c r="M77" s="788" t="s">
        <v>203</v>
      </c>
      <c r="N77" s="41"/>
      <c r="O77" s="109">
        <f t="shared" si="2"/>
        <v>1.2287605079592203</v>
      </c>
      <c r="P77" s="40" t="s">
        <v>211</v>
      </c>
      <c r="Q77" s="797">
        <f t="shared" si="0"/>
        <v>152592794.75982532</v>
      </c>
      <c r="R77" s="798"/>
      <c r="S77" s="816"/>
      <c r="T77" s="816"/>
      <c r="U77" s="816"/>
    </row>
    <row r="78" spans="2:21" ht="31.5" customHeight="1" x14ac:dyDescent="0.2">
      <c r="B78" s="291"/>
      <c r="C78" s="293"/>
      <c r="D78" s="779" t="s">
        <v>145</v>
      </c>
      <c r="E78" s="780"/>
      <c r="F78" s="79" t="s">
        <v>146</v>
      </c>
      <c r="G78" s="796">
        <v>90000000</v>
      </c>
      <c r="H78" s="796"/>
      <c r="I78" s="796"/>
      <c r="J78" s="782"/>
      <c r="K78" s="782"/>
      <c r="L78" s="788" t="s">
        <v>216</v>
      </c>
      <c r="M78" s="788" t="s">
        <v>203</v>
      </c>
      <c r="N78" s="41"/>
      <c r="O78" s="109">
        <f t="shared" si="2"/>
        <v>1.2287605079592203</v>
      </c>
      <c r="P78" s="40" t="s">
        <v>211</v>
      </c>
      <c r="Q78" s="797">
        <f t="shared" si="0"/>
        <v>73244541.484716147</v>
      </c>
      <c r="R78" s="798"/>
      <c r="S78" s="816"/>
      <c r="T78" s="816"/>
      <c r="U78" s="816"/>
    </row>
    <row r="79" spans="2:21" ht="31.5" customHeight="1" x14ac:dyDescent="0.2">
      <c r="B79" s="291"/>
      <c r="C79" s="293"/>
      <c r="D79" s="779" t="s">
        <v>145</v>
      </c>
      <c r="E79" s="780"/>
      <c r="F79" s="79" t="s">
        <v>146</v>
      </c>
      <c r="G79" s="796">
        <v>25000000</v>
      </c>
      <c r="H79" s="796"/>
      <c r="I79" s="796"/>
      <c r="J79" s="812"/>
      <c r="K79" s="782"/>
      <c r="L79" s="788" t="s">
        <v>217</v>
      </c>
      <c r="M79" s="788" t="s">
        <v>203</v>
      </c>
      <c r="N79" s="41"/>
      <c r="O79" s="109">
        <f t="shared" si="2"/>
        <v>1.2287605079592203</v>
      </c>
      <c r="P79" s="40" t="s">
        <v>211</v>
      </c>
      <c r="Q79" s="797">
        <f t="shared" ref="Q79:Q110" si="3">+G79/O79</f>
        <v>20345705.967976708</v>
      </c>
      <c r="R79" s="798"/>
      <c r="S79" s="816"/>
      <c r="T79" s="816"/>
      <c r="U79" s="816"/>
    </row>
    <row r="80" spans="2:21" ht="31.5" customHeight="1" x14ac:dyDescent="0.2">
      <c r="B80" s="291"/>
      <c r="C80" s="293"/>
      <c r="D80" s="779" t="s">
        <v>145</v>
      </c>
      <c r="E80" s="780"/>
      <c r="F80" s="79" t="s">
        <v>146</v>
      </c>
      <c r="G80" s="796">
        <v>15000000</v>
      </c>
      <c r="H80" s="796"/>
      <c r="I80" s="796"/>
      <c r="J80" s="812"/>
      <c r="K80" s="782"/>
      <c r="L80" s="788" t="s">
        <v>218</v>
      </c>
      <c r="M80" s="788" t="s">
        <v>203</v>
      </c>
      <c r="N80" s="41"/>
      <c r="O80" s="109">
        <f>138.05/111.82</f>
        <v>1.2345734215703812</v>
      </c>
      <c r="P80" s="40" t="s">
        <v>219</v>
      </c>
      <c r="Q80" s="797">
        <f t="shared" si="3"/>
        <v>12149945.67185802</v>
      </c>
      <c r="R80" s="798"/>
      <c r="S80" s="816"/>
      <c r="T80" s="816"/>
      <c r="U80" s="816"/>
    </row>
    <row r="81" spans="2:21" ht="31.5" customHeight="1" x14ac:dyDescent="0.2">
      <c r="B81" s="291"/>
      <c r="C81" s="293"/>
      <c r="D81" s="779" t="s">
        <v>145</v>
      </c>
      <c r="E81" s="780"/>
      <c r="F81" s="79" t="s">
        <v>146</v>
      </c>
      <c r="G81" s="796">
        <v>10000000</v>
      </c>
      <c r="H81" s="796"/>
      <c r="I81" s="796"/>
      <c r="J81" s="812"/>
      <c r="K81" s="782"/>
      <c r="L81" s="788" t="s">
        <v>220</v>
      </c>
      <c r="M81" s="788" t="s">
        <v>203</v>
      </c>
      <c r="N81" s="41"/>
      <c r="O81" s="109">
        <f>138.05/111.82</f>
        <v>1.2345734215703812</v>
      </c>
      <c r="P81" s="40" t="s">
        <v>221</v>
      </c>
      <c r="Q81" s="797">
        <f t="shared" si="3"/>
        <v>8099963.7812386798</v>
      </c>
      <c r="R81" s="798"/>
      <c r="S81" s="816"/>
      <c r="T81" s="816"/>
      <c r="U81" s="816"/>
    </row>
    <row r="82" spans="2:21" ht="31.5" customHeight="1" x14ac:dyDescent="0.2">
      <c r="B82" s="210"/>
      <c r="C82" s="212"/>
      <c r="D82" s="779" t="s">
        <v>145</v>
      </c>
      <c r="E82" s="780"/>
      <c r="F82" s="79" t="s">
        <v>146</v>
      </c>
      <c r="G82" s="796">
        <v>2336000000</v>
      </c>
      <c r="H82" s="796"/>
      <c r="I82" s="796"/>
      <c r="J82" s="782"/>
      <c r="K82" s="782"/>
      <c r="L82" s="788">
        <v>43196</v>
      </c>
      <c r="M82" s="788"/>
      <c r="N82" s="41"/>
      <c r="O82" s="109">
        <f>141.05/111.82</f>
        <v>1.2614022536218925</v>
      </c>
      <c r="P82" s="40" t="s">
        <v>222</v>
      </c>
      <c r="Q82" s="797">
        <f t="shared" si="3"/>
        <v>1851907266.9266214</v>
      </c>
      <c r="R82" s="798"/>
      <c r="S82" s="820"/>
      <c r="T82" s="821"/>
      <c r="U82" s="822"/>
    </row>
    <row r="83" spans="2:21" ht="31.5" customHeight="1" x14ac:dyDescent="0.2">
      <c r="B83" s="210"/>
      <c r="C83" s="212"/>
      <c r="D83" s="779" t="s">
        <v>145</v>
      </c>
      <c r="E83" s="780"/>
      <c r="F83" s="79" t="s">
        <v>146</v>
      </c>
      <c r="G83" s="796">
        <v>3504000000</v>
      </c>
      <c r="H83" s="796"/>
      <c r="I83" s="796"/>
      <c r="J83" s="782"/>
      <c r="K83" s="782"/>
      <c r="L83" s="788">
        <v>43200</v>
      </c>
      <c r="M83" s="788"/>
      <c r="N83" s="41"/>
      <c r="O83" s="109">
        <f t="shared" ref="O83:O84" si="4">141.05/111.82</f>
        <v>1.2614022536218925</v>
      </c>
      <c r="P83" s="40" t="s">
        <v>222</v>
      </c>
      <c r="Q83" s="797">
        <f t="shared" si="3"/>
        <v>2777860900.3899322</v>
      </c>
      <c r="R83" s="798"/>
      <c r="S83" s="820"/>
      <c r="T83" s="821"/>
      <c r="U83" s="822"/>
    </row>
    <row r="84" spans="2:21" ht="31.5" customHeight="1" x14ac:dyDescent="0.2">
      <c r="B84" s="291"/>
      <c r="C84" s="293"/>
      <c r="D84" s="779" t="s">
        <v>145</v>
      </c>
      <c r="E84" s="780"/>
      <c r="F84" s="79" t="s">
        <v>146</v>
      </c>
      <c r="G84" s="796">
        <v>3504000000</v>
      </c>
      <c r="H84" s="796"/>
      <c r="I84" s="796"/>
      <c r="J84" s="782"/>
      <c r="K84" s="782"/>
      <c r="L84" s="788">
        <v>43200</v>
      </c>
      <c r="M84" s="788"/>
      <c r="N84" s="41"/>
      <c r="O84" s="109">
        <f t="shared" si="4"/>
        <v>1.2614022536218925</v>
      </c>
      <c r="P84" s="40" t="s">
        <v>222</v>
      </c>
      <c r="Q84" s="797">
        <f t="shared" si="3"/>
        <v>2777860900.3899322</v>
      </c>
      <c r="R84" s="798"/>
      <c r="S84" s="816"/>
      <c r="T84" s="816"/>
      <c r="U84" s="816"/>
    </row>
    <row r="85" spans="2:21" ht="31.5" customHeight="1" x14ac:dyDescent="0.2">
      <c r="B85" s="210"/>
      <c r="C85" s="212"/>
      <c r="D85" s="779" t="s">
        <v>145</v>
      </c>
      <c r="E85" s="780"/>
      <c r="F85" s="79" t="s">
        <v>146</v>
      </c>
      <c r="G85" s="797">
        <v>18750000000</v>
      </c>
      <c r="H85" s="798"/>
      <c r="I85" s="220"/>
      <c r="J85" s="782"/>
      <c r="K85" s="782"/>
      <c r="L85" s="788">
        <v>43304</v>
      </c>
      <c r="M85" s="788"/>
      <c r="N85" s="72"/>
      <c r="O85" s="109">
        <f>142.28/111.82</f>
        <v>1.272402074763012</v>
      </c>
      <c r="P85" s="51" t="s">
        <v>395</v>
      </c>
      <c r="Q85" s="797">
        <f t="shared" si="3"/>
        <v>14735908068.597132</v>
      </c>
      <c r="R85" s="798"/>
      <c r="S85" s="820" t="s">
        <v>397</v>
      </c>
      <c r="T85" s="821"/>
      <c r="U85" s="822"/>
    </row>
    <row r="86" spans="2:21" ht="40.5" customHeight="1" x14ac:dyDescent="0.2">
      <c r="B86" s="210"/>
      <c r="C86" s="212"/>
      <c r="D86" s="779" t="s">
        <v>145</v>
      </c>
      <c r="E86" s="780"/>
      <c r="F86" s="79" t="s">
        <v>146</v>
      </c>
      <c r="G86" s="797">
        <v>6250000000</v>
      </c>
      <c r="H86" s="798"/>
      <c r="I86" s="220"/>
      <c r="J86" s="782"/>
      <c r="K86" s="782"/>
      <c r="L86" s="788">
        <v>43326</v>
      </c>
      <c r="M86" s="788"/>
      <c r="N86" s="72"/>
      <c r="O86" s="109">
        <f>142.1/111.82</f>
        <v>1.2707923448399214</v>
      </c>
      <c r="P86" s="51" t="s">
        <v>398</v>
      </c>
      <c r="Q86" s="797">
        <f t="shared" si="3"/>
        <v>4918191414.4968328</v>
      </c>
      <c r="R86" s="798"/>
      <c r="S86" s="820" t="s">
        <v>397</v>
      </c>
      <c r="T86" s="821"/>
      <c r="U86" s="822"/>
    </row>
    <row r="87" spans="2:21" ht="40.5" customHeight="1" x14ac:dyDescent="0.2">
      <c r="B87" s="210"/>
      <c r="C87" s="212"/>
      <c r="D87" s="779" t="s">
        <v>145</v>
      </c>
      <c r="E87" s="780"/>
      <c r="F87" s="79" t="s">
        <v>146</v>
      </c>
      <c r="G87" s="797">
        <v>1200000000</v>
      </c>
      <c r="H87" s="798"/>
      <c r="I87" s="220"/>
      <c r="J87" s="782"/>
      <c r="K87" s="782"/>
      <c r="L87" s="788">
        <v>43349</v>
      </c>
      <c r="M87" s="788"/>
      <c r="N87" s="72"/>
      <c r="O87" s="109">
        <f>142.27/111.82</f>
        <v>1.2723126453228404</v>
      </c>
      <c r="P87" s="51" t="s">
        <v>399</v>
      </c>
      <c r="Q87" s="797">
        <f t="shared" si="3"/>
        <v>943164405.70745754</v>
      </c>
      <c r="R87" s="798"/>
      <c r="S87" s="820" t="s">
        <v>397</v>
      </c>
      <c r="T87" s="821"/>
      <c r="U87" s="822"/>
    </row>
    <row r="88" spans="2:21" ht="40.5" customHeight="1" x14ac:dyDescent="0.2">
      <c r="B88" s="210"/>
      <c r="C88" s="212"/>
      <c r="D88" s="779" t="s">
        <v>145</v>
      </c>
      <c r="E88" s="780"/>
      <c r="F88" s="79" t="s">
        <v>146</v>
      </c>
      <c r="G88" s="797">
        <v>31260000000</v>
      </c>
      <c r="H88" s="798"/>
      <c r="I88" s="220"/>
      <c r="J88" s="782"/>
      <c r="K88" s="782"/>
      <c r="L88" s="788">
        <v>43350</v>
      </c>
      <c r="M88" s="788"/>
      <c r="N88" s="72"/>
      <c r="O88" s="109">
        <f>142.27/111.82</f>
        <v>1.2723126453228404</v>
      </c>
      <c r="P88" s="51" t="s">
        <v>399</v>
      </c>
      <c r="Q88" s="797">
        <f t="shared" si="3"/>
        <v>24569432768.679268</v>
      </c>
      <c r="R88" s="798"/>
      <c r="S88" s="820" t="s">
        <v>397</v>
      </c>
      <c r="T88" s="821"/>
      <c r="U88" s="822"/>
    </row>
    <row r="89" spans="2:21" ht="40.5" customHeight="1" x14ac:dyDescent="0.2">
      <c r="B89" s="210"/>
      <c r="C89" s="212"/>
      <c r="D89" s="779" t="s">
        <v>145</v>
      </c>
      <c r="E89" s="780"/>
      <c r="F89" s="79" t="s">
        <v>146</v>
      </c>
      <c r="G89" s="797">
        <v>774948587</v>
      </c>
      <c r="H89" s="798"/>
      <c r="I89" s="220"/>
      <c r="J89" s="782"/>
      <c r="K89" s="782"/>
      <c r="L89" s="788">
        <v>43367</v>
      </c>
      <c r="M89" s="788"/>
      <c r="N89" s="72"/>
      <c r="O89" s="109">
        <f t="shared" ref="O89:O92" si="5">142.27/111.82</f>
        <v>1.2723126453228404</v>
      </c>
      <c r="P89" s="51" t="s">
        <v>399</v>
      </c>
      <c r="Q89" s="797">
        <f t="shared" si="3"/>
        <v>609086602.92640746</v>
      </c>
      <c r="R89" s="798"/>
      <c r="S89" s="820" t="s">
        <v>397</v>
      </c>
      <c r="T89" s="821"/>
      <c r="U89" s="822"/>
    </row>
    <row r="90" spans="2:21" ht="40.5" customHeight="1" x14ac:dyDescent="0.2">
      <c r="B90" s="210"/>
      <c r="C90" s="212"/>
      <c r="D90" s="779" t="s">
        <v>145</v>
      </c>
      <c r="E90" s="780"/>
      <c r="F90" s="79" t="s">
        <v>146</v>
      </c>
      <c r="G90" s="797">
        <v>500000000</v>
      </c>
      <c r="H90" s="798"/>
      <c r="I90" s="220"/>
      <c r="J90" s="782"/>
      <c r="K90" s="782"/>
      <c r="L90" s="788">
        <v>43368</v>
      </c>
      <c r="M90" s="788"/>
      <c r="N90" s="72"/>
      <c r="O90" s="109">
        <f t="shared" si="5"/>
        <v>1.2723126453228404</v>
      </c>
      <c r="P90" s="51" t="s">
        <v>399</v>
      </c>
      <c r="Q90" s="797">
        <f t="shared" si="3"/>
        <v>392985169.044774</v>
      </c>
      <c r="R90" s="798"/>
      <c r="S90" s="820" t="s">
        <v>397</v>
      </c>
      <c r="T90" s="821"/>
      <c r="U90" s="822"/>
    </row>
    <row r="91" spans="2:21" ht="40.5" customHeight="1" x14ac:dyDescent="0.2">
      <c r="B91" s="210"/>
      <c r="C91" s="212"/>
      <c r="D91" s="779" t="s">
        <v>145</v>
      </c>
      <c r="E91" s="780"/>
      <c r="F91" s="79" t="s">
        <v>146</v>
      </c>
      <c r="G91" s="797">
        <v>15938500</v>
      </c>
      <c r="H91" s="798"/>
      <c r="I91" s="220"/>
      <c r="J91" s="782"/>
      <c r="K91" s="782"/>
      <c r="L91" s="788">
        <v>43369</v>
      </c>
      <c r="M91" s="788"/>
      <c r="N91" s="72"/>
      <c r="O91" s="109">
        <f t="shared" si="5"/>
        <v>1.2723126453228404</v>
      </c>
      <c r="P91" s="51" t="s">
        <v>399</v>
      </c>
      <c r="Q91" s="797">
        <f t="shared" si="3"/>
        <v>12527188.233640261</v>
      </c>
      <c r="R91" s="798"/>
      <c r="S91" s="820" t="s">
        <v>397</v>
      </c>
      <c r="T91" s="821"/>
      <c r="U91" s="822"/>
    </row>
    <row r="92" spans="2:21" ht="40.5" customHeight="1" x14ac:dyDescent="0.2">
      <c r="B92" s="210"/>
      <c r="C92" s="212"/>
      <c r="D92" s="779" t="s">
        <v>145</v>
      </c>
      <c r="E92" s="780"/>
      <c r="F92" s="79" t="s">
        <v>146</v>
      </c>
      <c r="G92" s="797">
        <v>3849112913</v>
      </c>
      <c r="H92" s="798"/>
      <c r="I92" s="220"/>
      <c r="J92" s="782"/>
      <c r="K92" s="782"/>
      <c r="L92" s="788">
        <v>43370</v>
      </c>
      <c r="M92" s="788"/>
      <c r="N92" s="72"/>
      <c r="O92" s="109">
        <f t="shared" si="5"/>
        <v>1.2723126453228404</v>
      </c>
      <c r="P92" s="51" t="s">
        <v>399</v>
      </c>
      <c r="Q92" s="797">
        <f t="shared" si="3"/>
        <v>3025288577.5754547</v>
      </c>
      <c r="R92" s="798"/>
      <c r="S92" s="820" t="s">
        <v>397</v>
      </c>
      <c r="T92" s="821"/>
      <c r="U92" s="822"/>
    </row>
    <row r="93" spans="2:21" ht="40.5" customHeight="1" x14ac:dyDescent="0.2">
      <c r="B93" s="210"/>
      <c r="C93" s="212"/>
      <c r="D93" s="779" t="s">
        <v>145</v>
      </c>
      <c r="E93" s="780"/>
      <c r="F93" s="79" t="s">
        <v>146</v>
      </c>
      <c r="G93" s="797">
        <v>22318303139</v>
      </c>
      <c r="H93" s="798"/>
      <c r="I93" s="220"/>
      <c r="J93" s="782"/>
      <c r="K93" s="782"/>
      <c r="L93" s="788">
        <v>43383</v>
      </c>
      <c r="M93" s="788"/>
      <c r="N93" s="72"/>
      <c r="O93" s="109">
        <f>142.5/111.82</f>
        <v>1.2743695224467895</v>
      </c>
      <c r="P93" s="51" t="s">
        <v>405</v>
      </c>
      <c r="Q93" s="797">
        <f t="shared" si="3"/>
        <v>17513211628.091087</v>
      </c>
      <c r="R93" s="798"/>
      <c r="S93" s="820"/>
      <c r="T93" s="821"/>
      <c r="U93" s="822"/>
    </row>
    <row r="94" spans="2:21" ht="40.5" customHeight="1" x14ac:dyDescent="0.2">
      <c r="B94" s="210"/>
      <c r="C94" s="212"/>
      <c r="D94" s="779" t="s">
        <v>145</v>
      </c>
      <c r="E94" s="780"/>
      <c r="F94" s="79" t="s">
        <v>146</v>
      </c>
      <c r="G94" s="797">
        <v>134904238</v>
      </c>
      <c r="H94" s="798"/>
      <c r="I94" s="220"/>
      <c r="J94" s="782"/>
      <c r="K94" s="782"/>
      <c r="L94" s="788">
        <v>43383</v>
      </c>
      <c r="M94" s="788"/>
      <c r="N94" s="72"/>
      <c r="O94" s="109">
        <f t="shared" ref="O94:O96" si="6">142.5/111.82</f>
        <v>1.2743695224467895</v>
      </c>
      <c r="P94" s="51" t="s">
        <v>405</v>
      </c>
      <c r="Q94" s="797">
        <f t="shared" si="3"/>
        <v>105859592.23270175</v>
      </c>
      <c r="R94" s="798"/>
      <c r="S94" s="820"/>
      <c r="T94" s="821"/>
      <c r="U94" s="822"/>
    </row>
    <row r="95" spans="2:21" ht="40.5" customHeight="1" x14ac:dyDescent="0.2">
      <c r="B95" s="210"/>
      <c r="C95" s="212"/>
      <c r="D95" s="779" t="s">
        <v>145</v>
      </c>
      <c r="E95" s="780"/>
      <c r="F95" s="79" t="s">
        <v>146</v>
      </c>
      <c r="G95" s="797">
        <v>22183398901</v>
      </c>
      <c r="H95" s="798"/>
      <c r="I95" s="220"/>
      <c r="J95" s="782"/>
      <c r="K95" s="782"/>
      <c r="L95" s="788">
        <v>43383</v>
      </c>
      <c r="M95" s="788"/>
      <c r="N95" s="72"/>
      <c r="O95" s="109">
        <f t="shared" si="6"/>
        <v>1.2743695224467895</v>
      </c>
      <c r="P95" s="51" t="s">
        <v>405</v>
      </c>
      <c r="Q95" s="797">
        <f t="shared" si="3"/>
        <v>17407352035.858387</v>
      </c>
      <c r="R95" s="798"/>
      <c r="S95" s="820"/>
      <c r="T95" s="821"/>
      <c r="U95" s="822"/>
    </row>
    <row r="96" spans="2:21" ht="40.5" customHeight="1" x14ac:dyDescent="0.2">
      <c r="B96" s="210"/>
      <c r="C96" s="212"/>
      <c r="D96" s="779" t="s">
        <v>145</v>
      </c>
      <c r="E96" s="780"/>
      <c r="F96" s="79" t="s">
        <v>146</v>
      </c>
      <c r="G96" s="797">
        <v>385000000</v>
      </c>
      <c r="H96" s="798"/>
      <c r="I96" s="220"/>
      <c r="J96" s="782"/>
      <c r="K96" s="782"/>
      <c r="L96" s="788">
        <v>43399</v>
      </c>
      <c r="M96" s="788"/>
      <c r="N96" s="72"/>
      <c r="O96" s="109">
        <f t="shared" si="6"/>
        <v>1.2743695224467895</v>
      </c>
      <c r="P96" s="51" t="s">
        <v>405</v>
      </c>
      <c r="Q96" s="797">
        <f t="shared" si="3"/>
        <v>302110175.43859649</v>
      </c>
      <c r="R96" s="798"/>
      <c r="S96" s="820" t="s">
        <v>397</v>
      </c>
      <c r="T96" s="821"/>
      <c r="U96" s="822"/>
    </row>
    <row r="97" spans="2:21" ht="40.5" customHeight="1" x14ac:dyDescent="0.2">
      <c r="B97" s="210"/>
      <c r="C97" s="212"/>
      <c r="D97" s="779" t="s">
        <v>145</v>
      </c>
      <c r="E97" s="780"/>
      <c r="F97" s="79" t="s">
        <v>146</v>
      </c>
      <c r="G97" s="797">
        <v>14493870000</v>
      </c>
      <c r="H97" s="798"/>
      <c r="I97" s="220"/>
      <c r="J97" s="782"/>
      <c r="K97" s="782"/>
      <c r="L97" s="788">
        <v>43431</v>
      </c>
      <c r="M97" s="788"/>
      <c r="N97" s="72"/>
      <c r="O97" s="109">
        <f>142.67/111.82</f>
        <v>1.2758898229297084</v>
      </c>
      <c r="P97" s="51" t="s">
        <v>411</v>
      </c>
      <c r="Q97" s="797">
        <f t="shared" si="3"/>
        <v>11359813159.03834</v>
      </c>
      <c r="R97" s="798"/>
      <c r="S97" s="820" t="s">
        <v>397</v>
      </c>
      <c r="T97" s="821"/>
      <c r="U97" s="822"/>
    </row>
    <row r="98" spans="2:21" ht="40.5" customHeight="1" x14ac:dyDescent="0.2">
      <c r="B98" s="210"/>
      <c r="C98" s="212"/>
      <c r="D98" s="779" t="s">
        <v>145</v>
      </c>
      <c r="E98" s="780"/>
      <c r="F98" s="79" t="s">
        <v>146</v>
      </c>
      <c r="G98" s="797">
        <v>4980000000</v>
      </c>
      <c r="H98" s="798"/>
      <c r="I98" s="220"/>
      <c r="J98" s="42"/>
      <c r="K98" s="42"/>
      <c r="L98" s="788">
        <v>43494</v>
      </c>
      <c r="M98" s="788"/>
      <c r="N98" s="72"/>
      <c r="O98" s="109">
        <f>100/78.05</f>
        <v>1.2812299807815504</v>
      </c>
      <c r="P98" s="51" t="s">
        <v>430</v>
      </c>
      <c r="Q98" s="797">
        <f t="shared" si="3"/>
        <v>3886889999.9999995</v>
      </c>
      <c r="R98" s="798"/>
      <c r="S98" s="820" t="s">
        <v>436</v>
      </c>
      <c r="T98" s="821"/>
      <c r="U98" s="822"/>
    </row>
    <row r="99" spans="2:21" ht="40.5" customHeight="1" x14ac:dyDescent="0.2">
      <c r="B99" s="210"/>
      <c r="C99" s="212"/>
      <c r="D99" s="779" t="s">
        <v>145</v>
      </c>
      <c r="E99" s="780"/>
      <c r="F99" s="79" t="s">
        <v>146</v>
      </c>
      <c r="G99" s="797">
        <v>645000000</v>
      </c>
      <c r="H99" s="798"/>
      <c r="I99" s="220"/>
      <c r="J99" s="42"/>
      <c r="K99" s="42"/>
      <c r="L99" s="788">
        <v>43495</v>
      </c>
      <c r="M99" s="788"/>
      <c r="N99" s="72"/>
      <c r="O99" s="109">
        <f>100/78.05</f>
        <v>1.2812299807815504</v>
      </c>
      <c r="P99" s="51" t="s">
        <v>430</v>
      </c>
      <c r="Q99" s="797">
        <f t="shared" si="3"/>
        <v>503422499.99999994</v>
      </c>
      <c r="R99" s="798"/>
      <c r="S99" s="820" t="s">
        <v>436</v>
      </c>
      <c r="T99" s="821"/>
      <c r="U99" s="822"/>
    </row>
    <row r="100" spans="2:21" ht="40.5" customHeight="1" x14ac:dyDescent="0.2">
      <c r="B100" s="210"/>
      <c r="C100" s="212"/>
      <c r="D100" s="779" t="s">
        <v>145</v>
      </c>
      <c r="E100" s="780"/>
      <c r="F100" s="79" t="s">
        <v>146</v>
      </c>
      <c r="G100" s="797">
        <v>16875000000</v>
      </c>
      <c r="H100" s="798"/>
      <c r="I100" s="220"/>
      <c r="J100" s="42"/>
      <c r="K100" s="42"/>
      <c r="L100" s="788">
        <v>43497</v>
      </c>
      <c r="M100" s="788"/>
      <c r="N100" s="72"/>
      <c r="O100" s="109">
        <f>100/78.05</f>
        <v>1.2812299807815504</v>
      </c>
      <c r="P100" s="51" t="s">
        <v>430</v>
      </c>
      <c r="Q100" s="797">
        <f t="shared" si="3"/>
        <v>13170937500</v>
      </c>
      <c r="R100" s="798"/>
      <c r="S100" s="820" t="s">
        <v>436</v>
      </c>
      <c r="T100" s="821"/>
      <c r="U100" s="822"/>
    </row>
    <row r="101" spans="2:21" ht="40.5" customHeight="1" x14ac:dyDescent="0.2">
      <c r="B101" s="210"/>
      <c r="C101" s="212"/>
      <c r="D101" s="779" t="s">
        <v>145</v>
      </c>
      <c r="E101" s="780"/>
      <c r="F101" s="79" t="s">
        <v>146</v>
      </c>
      <c r="G101" s="797">
        <v>9562500000</v>
      </c>
      <c r="H101" s="798"/>
      <c r="I101" s="220"/>
      <c r="J101" s="42"/>
      <c r="K101" s="42"/>
      <c r="L101" s="788">
        <v>43504</v>
      </c>
      <c r="M101" s="788"/>
      <c r="N101" s="72"/>
      <c r="O101" s="109">
        <f>100.6/78.05</f>
        <v>1.2889173606662396</v>
      </c>
      <c r="P101" s="51" t="s">
        <v>432</v>
      </c>
      <c r="Q101" s="797">
        <f t="shared" si="3"/>
        <v>7419017147.1172962</v>
      </c>
      <c r="R101" s="798"/>
      <c r="S101" s="820" t="s">
        <v>436</v>
      </c>
      <c r="T101" s="821"/>
      <c r="U101" s="822"/>
    </row>
    <row r="102" spans="2:21" ht="40.5" customHeight="1" x14ac:dyDescent="0.2">
      <c r="B102" s="210"/>
      <c r="C102" s="212"/>
      <c r="D102" s="779" t="s">
        <v>145</v>
      </c>
      <c r="E102" s="780"/>
      <c r="F102" s="79" t="s">
        <v>146</v>
      </c>
      <c r="G102" s="797">
        <v>9562500000</v>
      </c>
      <c r="H102" s="798"/>
      <c r="I102" s="220"/>
      <c r="J102" s="42"/>
      <c r="K102" s="42"/>
      <c r="L102" s="788">
        <v>43504</v>
      </c>
      <c r="M102" s="788"/>
      <c r="N102" s="72"/>
      <c r="O102" s="109">
        <f t="shared" ref="O102:O103" si="7">100.6/78.05</f>
        <v>1.2889173606662396</v>
      </c>
      <c r="P102" s="51" t="s">
        <v>432</v>
      </c>
      <c r="Q102" s="797">
        <f t="shared" si="3"/>
        <v>7419017147.1172962</v>
      </c>
      <c r="R102" s="798"/>
      <c r="S102" s="820" t="s">
        <v>436</v>
      </c>
      <c r="T102" s="821"/>
      <c r="U102" s="822"/>
    </row>
    <row r="103" spans="2:21" ht="40.5" customHeight="1" x14ac:dyDescent="0.2">
      <c r="B103" s="210"/>
      <c r="C103" s="212"/>
      <c r="D103" s="779" t="s">
        <v>145</v>
      </c>
      <c r="E103" s="780"/>
      <c r="F103" s="79" t="s">
        <v>146</v>
      </c>
      <c r="G103" s="797">
        <v>6375000004.9799995</v>
      </c>
      <c r="H103" s="798"/>
      <c r="I103" s="220"/>
      <c r="J103" s="42"/>
      <c r="K103" s="42"/>
      <c r="L103" s="788">
        <v>43522</v>
      </c>
      <c r="M103" s="788"/>
      <c r="N103" s="72"/>
      <c r="O103" s="109">
        <f t="shared" si="7"/>
        <v>1.2889173606662396</v>
      </c>
      <c r="P103" s="51" t="s">
        <v>432</v>
      </c>
      <c r="Q103" s="797">
        <f t="shared" si="3"/>
        <v>4946011435.275238</v>
      </c>
      <c r="R103" s="798"/>
      <c r="S103" s="820" t="s">
        <v>436</v>
      </c>
      <c r="T103" s="821"/>
      <c r="U103" s="822"/>
    </row>
    <row r="104" spans="2:21" ht="40.5" customHeight="1" x14ac:dyDescent="0.2">
      <c r="B104" s="210"/>
      <c r="C104" s="212"/>
      <c r="D104" s="779" t="s">
        <v>145</v>
      </c>
      <c r="E104" s="780"/>
      <c r="F104" s="79" t="s">
        <v>146</v>
      </c>
      <c r="G104" s="797">
        <v>18000000000</v>
      </c>
      <c r="H104" s="798"/>
      <c r="I104" s="220"/>
      <c r="J104" s="42"/>
      <c r="K104" s="42"/>
      <c r="L104" s="788">
        <v>43544</v>
      </c>
      <c r="M104" s="788"/>
      <c r="N104" s="72"/>
      <c r="O104" s="109">
        <f>101.18/78.05</f>
        <v>1.2963484945547727</v>
      </c>
      <c r="P104" s="51" t="s">
        <v>437</v>
      </c>
      <c r="Q104" s="797">
        <f t="shared" si="3"/>
        <v>13885155169.00573</v>
      </c>
      <c r="R104" s="798"/>
      <c r="S104" s="820" t="s">
        <v>436</v>
      </c>
      <c r="T104" s="821"/>
      <c r="U104" s="822"/>
    </row>
    <row r="105" spans="2:21" ht="40.5" customHeight="1" x14ac:dyDescent="0.2">
      <c r="B105" s="210"/>
      <c r="C105" s="212"/>
      <c r="D105" s="779" t="s">
        <v>145</v>
      </c>
      <c r="E105" s="780"/>
      <c r="F105" s="79" t="s">
        <v>146</v>
      </c>
      <c r="G105" s="797">
        <v>13500000000</v>
      </c>
      <c r="H105" s="798"/>
      <c r="I105" s="220"/>
      <c r="J105" s="42"/>
      <c r="K105" s="42"/>
      <c r="L105" s="788">
        <v>43546</v>
      </c>
      <c r="M105" s="788"/>
      <c r="N105" s="72"/>
      <c r="O105" s="109">
        <f>101.18/78.05</f>
        <v>1.2963484945547727</v>
      </c>
      <c r="P105" s="51" t="s">
        <v>437</v>
      </c>
      <c r="Q105" s="797">
        <f t="shared" si="3"/>
        <v>10413866376.754297</v>
      </c>
      <c r="R105" s="798"/>
      <c r="S105" s="820" t="s">
        <v>436</v>
      </c>
      <c r="T105" s="821"/>
      <c r="U105" s="822"/>
    </row>
    <row r="106" spans="2:21" ht="40.5" customHeight="1" x14ac:dyDescent="0.2">
      <c r="B106" s="210"/>
      <c r="C106" s="212"/>
      <c r="D106" s="779" t="s">
        <v>145</v>
      </c>
      <c r="E106" s="780"/>
      <c r="F106" s="79" t="s">
        <v>146</v>
      </c>
      <c r="G106" s="797">
        <v>8000000000</v>
      </c>
      <c r="H106" s="798"/>
      <c r="I106" s="220"/>
      <c r="J106" s="42"/>
      <c r="K106" s="42"/>
      <c r="L106" s="788">
        <v>43551</v>
      </c>
      <c r="M106" s="788"/>
      <c r="N106" s="72"/>
      <c r="O106" s="109">
        <f>101.18/78.05</f>
        <v>1.2963484945547727</v>
      </c>
      <c r="P106" s="51" t="s">
        <v>437</v>
      </c>
      <c r="Q106" s="797">
        <f t="shared" si="3"/>
        <v>6171180075.113658</v>
      </c>
      <c r="R106" s="798"/>
      <c r="S106" s="820" t="s">
        <v>436</v>
      </c>
      <c r="T106" s="821"/>
      <c r="U106" s="822"/>
    </row>
    <row r="107" spans="2:21" ht="40.5" customHeight="1" x14ac:dyDescent="0.2">
      <c r="B107" s="210"/>
      <c r="C107" s="212"/>
      <c r="D107" s="779" t="s">
        <v>145</v>
      </c>
      <c r="E107" s="780"/>
      <c r="F107" s="79" t="s">
        <v>146</v>
      </c>
      <c r="G107" s="797">
        <v>21527000000</v>
      </c>
      <c r="H107" s="798"/>
      <c r="I107" s="220"/>
      <c r="J107" s="42"/>
      <c r="K107" s="42"/>
      <c r="L107" s="788">
        <v>43570</v>
      </c>
      <c r="M107" s="788"/>
      <c r="N107" s="72"/>
      <c r="O107" s="109">
        <f>101.62/78.05</f>
        <v>1.3019859064702115</v>
      </c>
      <c r="P107" s="51" t="s">
        <v>441</v>
      </c>
      <c r="Q107" s="797">
        <f t="shared" si="3"/>
        <v>16533973135.209602</v>
      </c>
      <c r="R107" s="798"/>
      <c r="S107" s="820" t="s">
        <v>436</v>
      </c>
      <c r="T107" s="821"/>
      <c r="U107" s="822"/>
    </row>
    <row r="108" spans="2:21" ht="40.5" customHeight="1" x14ac:dyDescent="0.2">
      <c r="B108" s="210"/>
      <c r="C108" s="212"/>
      <c r="D108" s="779" t="s">
        <v>145</v>
      </c>
      <c r="E108" s="780"/>
      <c r="F108" s="79" t="s">
        <v>146</v>
      </c>
      <c r="G108" s="797">
        <v>11732000000</v>
      </c>
      <c r="H108" s="798"/>
      <c r="I108" s="220"/>
      <c r="J108" s="42"/>
      <c r="K108" s="42"/>
      <c r="L108" s="788">
        <v>43580</v>
      </c>
      <c r="M108" s="788"/>
      <c r="N108" s="72"/>
      <c r="O108" s="109">
        <f>101.62/78.05</f>
        <v>1.3019859064702115</v>
      </c>
      <c r="P108" s="51" t="s">
        <v>441</v>
      </c>
      <c r="Q108" s="797">
        <f t="shared" si="3"/>
        <v>9010850226.3333988</v>
      </c>
      <c r="R108" s="798"/>
      <c r="S108" s="820" t="s">
        <v>436</v>
      </c>
      <c r="T108" s="821"/>
      <c r="U108" s="822"/>
    </row>
    <row r="109" spans="2:21" ht="42" customHeight="1" x14ac:dyDescent="0.2">
      <c r="B109" s="210"/>
      <c r="C109" s="212"/>
      <c r="D109" s="779" t="s">
        <v>145</v>
      </c>
      <c r="E109" s="780"/>
      <c r="F109" s="79" t="s">
        <v>146</v>
      </c>
      <c r="G109" s="797">
        <v>4875000000</v>
      </c>
      <c r="H109" s="798"/>
      <c r="I109" s="220"/>
      <c r="J109" s="42"/>
      <c r="K109" s="42"/>
      <c r="L109" s="788">
        <v>43581</v>
      </c>
      <c r="M109" s="788"/>
      <c r="N109" s="72"/>
      <c r="O109" s="109">
        <f>101.62/78.05</f>
        <v>1.3019859064702115</v>
      </c>
      <c r="P109" s="51" t="s">
        <v>441</v>
      </c>
      <c r="Q109" s="797">
        <f t="shared" si="3"/>
        <v>3744280161.3855538</v>
      </c>
      <c r="R109" s="798"/>
      <c r="S109" s="820" t="s">
        <v>494</v>
      </c>
      <c r="T109" s="821"/>
      <c r="U109" s="822"/>
    </row>
    <row r="110" spans="2:21" ht="42" customHeight="1" x14ac:dyDescent="0.2">
      <c r="B110" s="210"/>
      <c r="C110" s="212"/>
      <c r="D110" s="779" t="s">
        <v>145</v>
      </c>
      <c r="E110" s="780"/>
      <c r="F110" s="79" t="s">
        <v>146</v>
      </c>
      <c r="G110" s="797">
        <v>3366000000</v>
      </c>
      <c r="H110" s="798"/>
      <c r="I110" s="220"/>
      <c r="J110" s="42"/>
      <c r="K110" s="42"/>
      <c r="L110" s="788">
        <v>43591</v>
      </c>
      <c r="M110" s="788"/>
      <c r="N110" s="72"/>
      <c r="O110" s="109">
        <f>102.12/78.05</f>
        <v>1.3083920563741192</v>
      </c>
      <c r="P110" s="51" t="s">
        <v>496</v>
      </c>
      <c r="Q110" s="797">
        <f t="shared" si="3"/>
        <v>2572623384.253819</v>
      </c>
      <c r="R110" s="798"/>
      <c r="S110" s="820" t="s">
        <v>494</v>
      </c>
      <c r="T110" s="821"/>
      <c r="U110" s="822"/>
    </row>
    <row r="111" spans="2:21" ht="31.5" customHeight="1" x14ac:dyDescent="0.2">
      <c r="B111" s="210"/>
      <c r="C111" s="212"/>
      <c r="D111" s="779"/>
      <c r="E111" s="780"/>
      <c r="F111" s="1091" t="s">
        <v>223</v>
      </c>
      <c r="G111" s="823">
        <f>SUM(G15:H110)</f>
        <v>384347324524.47998</v>
      </c>
      <c r="H111" s="824"/>
      <c r="I111" s="220"/>
      <c r="J111" s="42"/>
      <c r="K111" s="42"/>
      <c r="L111" s="43"/>
      <c r="M111" s="43"/>
      <c r="N111" s="44"/>
      <c r="O111" s="44"/>
      <c r="P111" s="44"/>
      <c r="Q111" s="825">
        <f>SUM(Q15:R110)</f>
        <v>309017897125.14862</v>
      </c>
      <c r="R111" s="826"/>
      <c r="S111" s="60"/>
      <c r="T111" s="60"/>
      <c r="U111" s="61"/>
    </row>
    <row r="112" spans="2:21" ht="31.5" customHeight="1" x14ac:dyDescent="0.2">
      <c r="B112" s="291"/>
      <c r="C112" s="293"/>
      <c r="D112" s="779" t="s">
        <v>145</v>
      </c>
      <c r="E112" s="780"/>
      <c r="F112" s="79" t="s">
        <v>224</v>
      </c>
      <c r="G112" s="797">
        <v>578332629.87</v>
      </c>
      <c r="H112" s="798"/>
      <c r="I112" s="220"/>
      <c r="J112" s="42"/>
      <c r="K112" s="42"/>
      <c r="L112" s="788">
        <v>42278</v>
      </c>
      <c r="M112" s="788" t="s">
        <v>203</v>
      </c>
      <c r="N112" s="41"/>
      <c r="O112" s="59">
        <f>123.78/111.82</f>
        <v>1.1069576104453587</v>
      </c>
      <c r="P112" s="40" t="s">
        <v>225</v>
      </c>
      <c r="Q112" s="797">
        <f>+G112/O112</f>
        <v>522452372.53242362</v>
      </c>
      <c r="R112" s="798"/>
      <c r="S112" s="816"/>
      <c r="T112" s="816"/>
      <c r="U112" s="816"/>
    </row>
    <row r="113" spans="1:21" ht="31.5" customHeight="1" x14ac:dyDescent="0.2">
      <c r="B113" s="291"/>
      <c r="C113" s="293"/>
      <c r="D113" s="779" t="s">
        <v>145</v>
      </c>
      <c r="E113" s="780"/>
      <c r="F113" s="79" t="s">
        <v>224</v>
      </c>
      <c r="G113" s="797">
        <v>906673067.28999996</v>
      </c>
      <c r="H113" s="798"/>
      <c r="I113" s="220"/>
      <c r="J113" s="42"/>
      <c r="K113" s="42"/>
      <c r="L113" s="788">
        <v>42369</v>
      </c>
      <c r="M113" s="788" t="s">
        <v>203</v>
      </c>
      <c r="N113" s="41"/>
      <c r="O113" s="109">
        <f>125.37/111.82</f>
        <v>1.1211768914326596</v>
      </c>
      <c r="P113" s="40" t="s">
        <v>206</v>
      </c>
      <c r="Q113" s="797">
        <f>+G113/O113</f>
        <v>808679766.96472681</v>
      </c>
      <c r="R113" s="798"/>
      <c r="S113" s="816"/>
      <c r="T113" s="816"/>
      <c r="U113" s="816"/>
    </row>
    <row r="114" spans="1:21" ht="47.25" customHeight="1" x14ac:dyDescent="0.2">
      <c r="B114" s="214"/>
      <c r="C114" s="215" t="s">
        <v>578</v>
      </c>
      <c r="D114" s="80"/>
      <c r="E114" s="80"/>
      <c r="F114" s="80"/>
      <c r="G114" s="833">
        <f>+G111+G112+G113</f>
        <v>385832330221.63995</v>
      </c>
      <c r="H114" s="834"/>
      <c r="I114" s="45"/>
      <c r="J114" s="42"/>
      <c r="K114" s="42"/>
      <c r="L114" s="43"/>
      <c r="M114" s="43"/>
      <c r="N114" s="44"/>
      <c r="O114" s="44"/>
      <c r="P114" s="44"/>
      <c r="Q114" s="825">
        <f>+Q111+Q112+Q113</f>
        <v>310349029264.64575</v>
      </c>
      <c r="R114" s="826"/>
      <c r="S114" s="46"/>
      <c r="T114" s="46"/>
      <c r="U114" s="47"/>
    </row>
    <row r="115" spans="1:21" ht="31.5" customHeight="1" x14ac:dyDescent="0.2">
      <c r="B115" s="210"/>
      <c r="C115" s="211"/>
      <c r="D115" s="81"/>
      <c r="E115" s="81"/>
      <c r="F115" s="81"/>
      <c r="G115" s="107"/>
      <c r="H115" s="107"/>
      <c r="I115" s="107"/>
      <c r="J115" s="42"/>
      <c r="K115" s="42"/>
      <c r="L115" s="43"/>
      <c r="M115" s="43"/>
      <c r="N115" s="44"/>
      <c r="O115" s="44"/>
      <c r="P115" s="44"/>
      <c r="Q115" s="107"/>
      <c r="R115" s="107"/>
      <c r="S115" s="46"/>
      <c r="T115" s="46"/>
      <c r="U115" s="47"/>
    </row>
    <row r="116" spans="1:21" ht="31.5" customHeight="1" x14ac:dyDescent="0.2">
      <c r="A116" s="1" t="s">
        <v>579</v>
      </c>
      <c r="B116" s="396" t="s">
        <v>226</v>
      </c>
      <c r="C116" s="397"/>
      <c r="D116" s="397"/>
      <c r="E116" s="397"/>
      <c r="F116" s="397"/>
      <c r="G116" s="397"/>
      <c r="H116" s="397"/>
      <c r="I116" s="397"/>
      <c r="J116" s="397"/>
      <c r="K116" s="397"/>
      <c r="L116" s="397"/>
      <c r="M116" s="397"/>
      <c r="N116" s="397"/>
      <c r="O116" s="397"/>
      <c r="P116" s="397"/>
      <c r="Q116" s="397"/>
      <c r="R116" s="397"/>
      <c r="S116" s="397"/>
      <c r="T116" s="397"/>
      <c r="U116" s="398"/>
    </row>
    <row r="117" spans="1:21" ht="15" x14ac:dyDescent="0.2">
      <c r="B117" s="765" t="s">
        <v>133</v>
      </c>
      <c r="C117" s="765"/>
      <c r="D117" s="766" t="s">
        <v>134</v>
      </c>
      <c r="E117" s="766"/>
      <c r="F117" s="766" t="s">
        <v>135</v>
      </c>
      <c r="G117" s="769" t="s">
        <v>136</v>
      </c>
      <c r="H117" s="769"/>
      <c r="I117" s="769"/>
      <c r="J117" s="769"/>
      <c r="K117" s="769"/>
      <c r="L117" s="769"/>
      <c r="M117" s="769"/>
      <c r="N117" s="769" t="s">
        <v>137</v>
      </c>
      <c r="O117" s="769"/>
      <c r="P117" s="769"/>
      <c r="Q117" s="769"/>
      <c r="R117" s="769"/>
      <c r="S117" s="769" t="s">
        <v>99</v>
      </c>
      <c r="T117" s="769"/>
      <c r="U117" s="769"/>
    </row>
    <row r="118" spans="1:21" ht="15" customHeight="1" x14ac:dyDescent="0.2">
      <c r="B118" s="765"/>
      <c r="C118" s="765"/>
      <c r="D118" s="766"/>
      <c r="E118" s="766"/>
      <c r="F118" s="766"/>
      <c r="G118" s="785" t="s">
        <v>138</v>
      </c>
      <c r="H118" s="766"/>
      <c r="I118" s="766"/>
      <c r="J118" s="785" t="s">
        <v>139</v>
      </c>
      <c r="K118" s="785"/>
      <c r="L118" s="785" t="s">
        <v>1101</v>
      </c>
      <c r="M118" s="785"/>
      <c r="N118" s="221" t="s">
        <v>140</v>
      </c>
      <c r="O118" s="221" t="s">
        <v>141</v>
      </c>
      <c r="P118" s="221" t="s">
        <v>142</v>
      </c>
      <c r="Q118" s="785" t="s">
        <v>143</v>
      </c>
      <c r="R118" s="785"/>
      <c r="S118" s="769"/>
      <c r="T118" s="769"/>
      <c r="U118" s="769"/>
    </row>
    <row r="119" spans="1:21" ht="28.5" customHeight="1" x14ac:dyDescent="0.2">
      <c r="B119" s="291" t="s">
        <v>144</v>
      </c>
      <c r="C119" s="293"/>
      <c r="D119" s="478" t="s">
        <v>226</v>
      </c>
      <c r="E119" s="478"/>
      <c r="F119" s="79" t="s">
        <v>146</v>
      </c>
      <c r="G119" s="827">
        <v>1792505269</v>
      </c>
      <c r="H119" s="827"/>
      <c r="I119" s="827"/>
      <c r="J119" s="828" t="s">
        <v>147</v>
      </c>
      <c r="K119" s="828"/>
      <c r="L119" s="829">
        <v>42278</v>
      </c>
      <c r="M119" s="830"/>
      <c r="N119" s="222">
        <v>1630902678</v>
      </c>
      <c r="O119" s="59">
        <f>123.78/111.82</f>
        <v>1.1069576104453587</v>
      </c>
      <c r="P119" s="110" t="s">
        <v>156</v>
      </c>
      <c r="Q119" s="831">
        <f t="shared" ref="Q119:Q147" si="8">+G119/O119</f>
        <v>1619307959.1176279</v>
      </c>
      <c r="R119" s="832"/>
      <c r="S119" s="285" t="s">
        <v>227</v>
      </c>
      <c r="T119" s="285"/>
      <c r="U119" s="285"/>
    </row>
    <row r="120" spans="1:21" ht="27.75" customHeight="1" x14ac:dyDescent="0.2">
      <c r="B120" s="291" t="s">
        <v>148</v>
      </c>
      <c r="C120" s="293"/>
      <c r="D120" s="478" t="s">
        <v>226</v>
      </c>
      <c r="E120" s="478"/>
      <c r="F120" s="79" t="s">
        <v>146</v>
      </c>
      <c r="G120" s="827">
        <v>1805267351.8</v>
      </c>
      <c r="H120" s="827"/>
      <c r="I120" s="827"/>
      <c r="J120" s="828" t="s">
        <v>147</v>
      </c>
      <c r="K120" s="828"/>
      <c r="L120" s="829">
        <v>42311</v>
      </c>
      <c r="M120" s="830"/>
      <c r="N120" s="222">
        <v>1630902678</v>
      </c>
      <c r="O120" s="109">
        <f>124.62/111.82</f>
        <v>1.1144696834197818</v>
      </c>
      <c r="P120" s="111" t="s">
        <v>161</v>
      </c>
      <c r="Q120" s="808">
        <f>+G120/O120</f>
        <v>1619844288.8643556</v>
      </c>
      <c r="R120" s="810"/>
      <c r="S120" s="285" t="s">
        <v>227</v>
      </c>
      <c r="T120" s="285"/>
      <c r="U120" s="285"/>
    </row>
    <row r="121" spans="1:21" ht="27.75" customHeight="1" x14ac:dyDescent="0.2">
      <c r="B121" s="291" t="s">
        <v>148</v>
      </c>
      <c r="C121" s="293"/>
      <c r="D121" s="478" t="s">
        <v>226</v>
      </c>
      <c r="E121" s="478"/>
      <c r="F121" s="79" t="s">
        <v>146</v>
      </c>
      <c r="G121" s="827">
        <v>12313884</v>
      </c>
      <c r="H121" s="827"/>
      <c r="I121" s="827"/>
      <c r="J121" s="828" t="s">
        <v>147</v>
      </c>
      <c r="K121" s="828"/>
      <c r="L121" s="829">
        <v>42367</v>
      </c>
      <c r="M121" s="830"/>
      <c r="N121" s="222">
        <v>1630902678</v>
      </c>
      <c r="O121" s="109">
        <f>125.37/111.82</f>
        <v>1.1211768914326596</v>
      </c>
      <c r="P121" s="111" t="s">
        <v>163</v>
      </c>
      <c r="Q121" s="808">
        <f t="shared" ref="Q121" si="9">+G121/O121</f>
        <v>10982998.395788467</v>
      </c>
      <c r="R121" s="810"/>
      <c r="S121" s="285" t="s">
        <v>227</v>
      </c>
      <c r="T121" s="285"/>
      <c r="U121" s="285"/>
    </row>
    <row r="122" spans="1:21" ht="28.5" customHeight="1" x14ac:dyDescent="0.2">
      <c r="B122" s="291" t="s">
        <v>149</v>
      </c>
      <c r="C122" s="293"/>
      <c r="D122" s="478" t="s">
        <v>226</v>
      </c>
      <c r="E122" s="478"/>
      <c r="F122" s="79" t="s">
        <v>146</v>
      </c>
      <c r="G122" s="827">
        <v>1828541334</v>
      </c>
      <c r="H122" s="827"/>
      <c r="I122" s="827"/>
      <c r="J122" s="835" t="s">
        <v>1109</v>
      </c>
      <c r="K122" s="835"/>
      <c r="L122" s="829">
        <v>42367</v>
      </c>
      <c r="M122" s="830"/>
      <c r="N122" s="222">
        <v>1630902678</v>
      </c>
      <c r="O122" s="109">
        <f>125.37/111.82</f>
        <v>1.1211768914326596</v>
      </c>
      <c r="P122" s="111" t="s">
        <v>163</v>
      </c>
      <c r="Q122" s="808">
        <f t="shared" si="8"/>
        <v>1630912434.9356306</v>
      </c>
      <c r="R122" s="810"/>
      <c r="S122" s="285" t="s">
        <v>227</v>
      </c>
      <c r="T122" s="285"/>
      <c r="U122" s="285"/>
    </row>
    <row r="123" spans="1:21" ht="27" customHeight="1" x14ac:dyDescent="0.2">
      <c r="B123" s="291" t="s">
        <v>150</v>
      </c>
      <c r="C123" s="293"/>
      <c r="D123" s="478" t="s">
        <v>226</v>
      </c>
      <c r="E123" s="478"/>
      <c r="F123" s="79" t="s">
        <v>146</v>
      </c>
      <c r="G123" s="827">
        <v>1839906750</v>
      </c>
      <c r="H123" s="827"/>
      <c r="I123" s="827"/>
      <c r="J123" s="836" t="s">
        <v>1110</v>
      </c>
      <c r="K123" s="837"/>
      <c r="L123" s="829">
        <v>42387</v>
      </c>
      <c r="M123" s="830">
        <v>42387</v>
      </c>
      <c r="N123" s="222">
        <v>1630902678</v>
      </c>
      <c r="O123" s="109">
        <f>126.15/111.82</f>
        <v>1.1281523877660526</v>
      </c>
      <c r="P123" s="111" t="s">
        <v>168</v>
      </c>
      <c r="Q123" s="808">
        <f t="shared" si="8"/>
        <v>1630902677.6456599</v>
      </c>
      <c r="R123" s="810"/>
      <c r="S123" s="285" t="s">
        <v>227</v>
      </c>
      <c r="T123" s="285"/>
      <c r="U123" s="285"/>
    </row>
    <row r="124" spans="1:21" ht="27" customHeight="1" x14ac:dyDescent="0.2">
      <c r="B124" s="291" t="s">
        <v>150</v>
      </c>
      <c r="C124" s="293"/>
      <c r="D124" s="478" t="s">
        <v>226</v>
      </c>
      <c r="E124" s="478"/>
      <c r="F124" s="79" t="s">
        <v>146</v>
      </c>
      <c r="G124" s="827">
        <v>13080610</v>
      </c>
      <c r="H124" s="827"/>
      <c r="I124" s="827"/>
      <c r="J124" s="836" t="s">
        <v>1110</v>
      </c>
      <c r="K124" s="837"/>
      <c r="L124" s="829">
        <v>42395</v>
      </c>
      <c r="M124" s="830">
        <v>42387</v>
      </c>
      <c r="N124" s="222">
        <v>0</v>
      </c>
      <c r="O124" s="109">
        <f>126.15/111.82</f>
        <v>1.1281523877660526</v>
      </c>
      <c r="P124" s="111" t="s">
        <v>168</v>
      </c>
      <c r="Q124" s="831">
        <f t="shared" si="8"/>
        <v>11594719.066191042</v>
      </c>
      <c r="R124" s="832"/>
      <c r="S124" s="285" t="s">
        <v>227</v>
      </c>
      <c r="T124" s="285"/>
      <c r="U124" s="285"/>
    </row>
    <row r="125" spans="1:21" ht="26.25" customHeight="1" x14ac:dyDescent="0.2">
      <c r="B125" s="291" t="s">
        <v>151</v>
      </c>
      <c r="C125" s="293"/>
      <c r="D125" s="478" t="s">
        <v>226</v>
      </c>
      <c r="E125" s="478"/>
      <c r="F125" s="79" t="s">
        <v>146</v>
      </c>
      <c r="G125" s="827">
        <v>1863680417</v>
      </c>
      <c r="H125" s="827"/>
      <c r="I125" s="827"/>
      <c r="J125" s="835" t="s">
        <v>1111</v>
      </c>
      <c r="K125" s="835"/>
      <c r="L125" s="829">
        <v>42416</v>
      </c>
      <c r="M125" s="830">
        <v>42416</v>
      </c>
      <c r="N125" s="222">
        <v>1630902678</v>
      </c>
      <c r="O125" s="109">
        <f>127.78/111.82</f>
        <v>1.1427293865140404</v>
      </c>
      <c r="P125" s="111" t="s">
        <v>171</v>
      </c>
      <c r="Q125" s="808">
        <f t="shared" si="8"/>
        <v>1630902678.266865</v>
      </c>
      <c r="R125" s="810"/>
      <c r="S125" s="285" t="s">
        <v>228</v>
      </c>
      <c r="T125" s="285"/>
      <c r="U125" s="285"/>
    </row>
    <row r="126" spans="1:21" ht="26.25" customHeight="1" x14ac:dyDescent="0.2">
      <c r="B126" s="291" t="s">
        <v>152</v>
      </c>
      <c r="C126" s="293"/>
      <c r="D126" s="478" t="s">
        <v>226</v>
      </c>
      <c r="E126" s="478"/>
      <c r="F126" s="79" t="s">
        <v>146</v>
      </c>
      <c r="G126" s="827">
        <v>1887454082.99</v>
      </c>
      <c r="H126" s="827"/>
      <c r="I126" s="827"/>
      <c r="J126" s="836" t="s">
        <v>1112</v>
      </c>
      <c r="K126" s="837"/>
      <c r="L126" s="829">
        <v>42445</v>
      </c>
      <c r="M126" s="830">
        <v>42445</v>
      </c>
      <c r="N126" s="222">
        <v>1630902678</v>
      </c>
      <c r="O126" s="109">
        <f>129.41/111.82</f>
        <v>1.1573063852620282</v>
      </c>
      <c r="P126" s="111" t="s">
        <v>175</v>
      </c>
      <c r="Q126" s="808">
        <f t="shared" si="8"/>
        <v>1630902677.9997048</v>
      </c>
      <c r="R126" s="810"/>
      <c r="S126" s="285" t="s">
        <v>227</v>
      </c>
      <c r="T126" s="285"/>
      <c r="U126" s="285"/>
    </row>
    <row r="127" spans="1:21" ht="27.75" customHeight="1" x14ac:dyDescent="0.2">
      <c r="B127" s="291" t="s">
        <v>153</v>
      </c>
      <c r="C127" s="293"/>
      <c r="D127" s="478" t="s">
        <v>226</v>
      </c>
      <c r="E127" s="478"/>
      <c r="F127" s="79" t="s">
        <v>146</v>
      </c>
      <c r="G127" s="827">
        <v>1905247870</v>
      </c>
      <c r="H127" s="827"/>
      <c r="I127" s="827"/>
      <c r="J127" s="836" t="s">
        <v>1113</v>
      </c>
      <c r="K127" s="837"/>
      <c r="L127" s="829">
        <v>42474</v>
      </c>
      <c r="M127" s="830">
        <v>42474</v>
      </c>
      <c r="N127" s="222">
        <v>1630902678</v>
      </c>
      <c r="O127" s="109">
        <f>130.63/111.82</f>
        <v>1.1682167769629763</v>
      </c>
      <c r="P127" s="111" t="s">
        <v>180</v>
      </c>
      <c r="Q127" s="808">
        <f t="shared" si="8"/>
        <v>1630902677.9713693</v>
      </c>
      <c r="R127" s="810"/>
      <c r="S127" s="285" t="s">
        <v>228</v>
      </c>
      <c r="T127" s="285"/>
      <c r="U127" s="285"/>
    </row>
    <row r="128" spans="1:21" ht="27.75" customHeight="1" x14ac:dyDescent="0.2">
      <c r="B128" s="291" t="s">
        <v>154</v>
      </c>
      <c r="C128" s="293"/>
      <c r="D128" s="478" t="s">
        <v>226</v>
      </c>
      <c r="E128" s="478"/>
      <c r="F128" s="79" t="s">
        <v>146</v>
      </c>
      <c r="G128" s="827">
        <v>1914728166</v>
      </c>
      <c r="H128" s="827"/>
      <c r="I128" s="827"/>
      <c r="J128" s="835" t="s">
        <v>1114</v>
      </c>
      <c r="K128" s="835"/>
      <c r="L128" s="829">
        <v>42506</v>
      </c>
      <c r="M128" s="830">
        <v>42506</v>
      </c>
      <c r="N128" s="222">
        <v>1630902678</v>
      </c>
      <c r="O128" s="109">
        <f>131.28/111.82</f>
        <v>1.1740296905741372</v>
      </c>
      <c r="P128" s="111" t="s">
        <v>185</v>
      </c>
      <c r="Q128" s="808">
        <f t="shared" si="8"/>
        <v>1630902677.6517365</v>
      </c>
      <c r="R128" s="810"/>
      <c r="S128" s="285" t="s">
        <v>228</v>
      </c>
      <c r="T128" s="285"/>
      <c r="U128" s="285"/>
    </row>
    <row r="129" spans="1:21" ht="29.25" customHeight="1" x14ac:dyDescent="0.2">
      <c r="B129" s="291" t="s">
        <v>229</v>
      </c>
      <c r="C129" s="293"/>
      <c r="D129" s="478" t="s">
        <v>226</v>
      </c>
      <c r="E129" s="478"/>
      <c r="F129" s="79" t="s">
        <v>146</v>
      </c>
      <c r="G129" s="827">
        <v>1924500164</v>
      </c>
      <c r="H129" s="827"/>
      <c r="I129" s="827"/>
      <c r="J129" s="836" t="s">
        <v>1115</v>
      </c>
      <c r="K129" s="837"/>
      <c r="L129" s="829">
        <v>42535</v>
      </c>
      <c r="M129" s="830">
        <v>42535</v>
      </c>
      <c r="N129" s="222">
        <v>1630902678</v>
      </c>
      <c r="O129" s="109">
        <f>131.95/111.82</f>
        <v>1.1800214630656412</v>
      </c>
      <c r="P129" s="111" t="s">
        <v>188</v>
      </c>
      <c r="Q129" s="808">
        <f t="shared" si="8"/>
        <v>1630902677.8209929</v>
      </c>
      <c r="R129" s="810"/>
      <c r="S129" s="285" t="s">
        <v>228</v>
      </c>
      <c r="T129" s="285"/>
      <c r="U129" s="285"/>
    </row>
    <row r="130" spans="1:21" ht="29.25" customHeight="1" x14ac:dyDescent="0.2">
      <c r="B130" s="291" t="s">
        <v>230</v>
      </c>
      <c r="C130" s="293"/>
      <c r="D130" s="478" t="s">
        <v>226</v>
      </c>
      <c r="E130" s="478"/>
      <c r="F130" s="79" t="s">
        <v>146</v>
      </c>
      <c r="G130" s="827">
        <v>1933737765</v>
      </c>
      <c r="H130" s="827"/>
      <c r="I130" s="827"/>
      <c r="J130" s="838" t="s">
        <v>1116</v>
      </c>
      <c r="K130" s="839"/>
      <c r="L130" s="829">
        <v>42558</v>
      </c>
      <c r="M130" s="830">
        <v>42558</v>
      </c>
      <c r="N130" s="222">
        <v>1630902678</v>
      </c>
      <c r="O130" s="109">
        <f>132.58/111.82</f>
        <v>1.1856555177964587</v>
      </c>
      <c r="P130" s="111" t="s">
        <v>191</v>
      </c>
      <c r="Q130" s="808">
        <f t="shared" si="8"/>
        <v>1630944010.2753053</v>
      </c>
      <c r="R130" s="810"/>
      <c r="S130" s="285" t="s">
        <v>228</v>
      </c>
      <c r="T130" s="285"/>
      <c r="U130" s="285"/>
    </row>
    <row r="131" spans="1:21" ht="22.5" customHeight="1" x14ac:dyDescent="0.2">
      <c r="B131" s="291" t="s">
        <v>231</v>
      </c>
      <c r="C131" s="293"/>
      <c r="D131" s="478" t="s">
        <v>226</v>
      </c>
      <c r="E131" s="478"/>
      <c r="F131" s="79" t="s">
        <v>146</v>
      </c>
      <c r="G131" s="827">
        <v>1946104392</v>
      </c>
      <c r="H131" s="827"/>
      <c r="I131" s="827"/>
      <c r="J131" s="835" t="s">
        <v>1117</v>
      </c>
      <c r="K131" s="835"/>
      <c r="L131" s="829">
        <v>42593</v>
      </c>
      <c r="M131" s="830">
        <v>42593</v>
      </c>
      <c r="N131" s="222">
        <v>1630902678</v>
      </c>
      <c r="O131" s="109">
        <f>133.27/111.82</f>
        <v>1.1918261491683064</v>
      </c>
      <c r="P131" s="111" t="s">
        <v>194</v>
      </c>
      <c r="Q131" s="808">
        <f t="shared" si="8"/>
        <v>1632876064.4814284</v>
      </c>
      <c r="R131" s="810"/>
      <c r="S131" s="285" t="s">
        <v>227</v>
      </c>
      <c r="T131" s="285"/>
      <c r="U131" s="285"/>
    </row>
    <row r="132" spans="1:21" ht="42.75" customHeight="1" x14ac:dyDescent="0.2">
      <c r="B132" s="291" t="s">
        <v>232</v>
      </c>
      <c r="C132" s="293"/>
      <c r="D132" s="478" t="s">
        <v>226</v>
      </c>
      <c r="E132" s="478"/>
      <c r="F132" s="79" t="s">
        <v>146</v>
      </c>
      <c r="G132" s="827">
        <v>1937626728</v>
      </c>
      <c r="H132" s="827"/>
      <c r="I132" s="827"/>
      <c r="J132" s="836" t="s">
        <v>1118</v>
      </c>
      <c r="K132" s="837"/>
      <c r="L132" s="829">
        <v>42626</v>
      </c>
      <c r="M132" s="830">
        <v>42626</v>
      </c>
      <c r="N132" s="222">
        <v>1630902678</v>
      </c>
      <c r="O132" s="109">
        <f>132.85/111.82</f>
        <v>1.1880701126810946</v>
      </c>
      <c r="P132" s="111" t="s">
        <v>195</v>
      </c>
      <c r="Q132" s="808">
        <f t="shared" si="8"/>
        <v>1630902677.6436582</v>
      </c>
      <c r="R132" s="810"/>
      <c r="S132" s="285" t="s">
        <v>228</v>
      </c>
      <c r="T132" s="285"/>
      <c r="U132" s="285"/>
    </row>
    <row r="133" spans="1:21" ht="31.5" customHeight="1" x14ac:dyDescent="0.2">
      <c r="B133" s="291" t="s">
        <v>233</v>
      </c>
      <c r="C133" s="293"/>
      <c r="D133" s="478" t="s">
        <v>226</v>
      </c>
      <c r="E133" s="478"/>
      <c r="F133" s="79" t="s">
        <v>146</v>
      </c>
      <c r="G133" s="827">
        <v>1936605773</v>
      </c>
      <c r="H133" s="827"/>
      <c r="I133" s="827"/>
      <c r="J133" s="836" t="s">
        <v>1119</v>
      </c>
      <c r="K133" s="837"/>
      <c r="L133" s="829">
        <v>42650</v>
      </c>
      <c r="M133" s="830">
        <v>42650</v>
      </c>
      <c r="N133" s="222">
        <v>1630902678</v>
      </c>
      <c r="O133" s="109">
        <f>132.78/111.82</f>
        <v>1.1874441065998929</v>
      </c>
      <c r="P133" s="111" t="s">
        <v>196</v>
      </c>
      <c r="Q133" s="808">
        <f t="shared" si="8"/>
        <v>1630902677.6386502</v>
      </c>
      <c r="R133" s="810"/>
      <c r="S133" s="285" t="s">
        <v>228</v>
      </c>
      <c r="T133" s="285"/>
      <c r="U133" s="285"/>
    </row>
    <row r="134" spans="1:21" ht="34.5" customHeight="1" x14ac:dyDescent="0.25">
      <c r="B134" s="291" t="s">
        <v>234</v>
      </c>
      <c r="C134" s="293"/>
      <c r="D134" s="478" t="s">
        <v>226</v>
      </c>
      <c r="E134" s="478"/>
      <c r="F134" s="79" t="s">
        <v>146</v>
      </c>
      <c r="G134" s="840">
        <v>2008510175</v>
      </c>
      <c r="H134" s="841"/>
      <c r="I134" s="842"/>
      <c r="J134" s="835" t="s">
        <v>1120</v>
      </c>
      <c r="K134" s="835"/>
      <c r="L134" s="829">
        <v>42913</v>
      </c>
      <c r="M134" s="830"/>
      <c r="N134" s="222">
        <v>1630902678</v>
      </c>
      <c r="O134" s="109">
        <f>137.71/111.82</f>
        <v>1.2315328206045431</v>
      </c>
      <c r="P134" s="111" t="s">
        <v>235</v>
      </c>
      <c r="Q134" s="808">
        <f t="shared" si="8"/>
        <v>1630902677.8629003</v>
      </c>
      <c r="R134" s="810"/>
      <c r="S134" s="285" t="s">
        <v>228</v>
      </c>
      <c r="T134" s="285"/>
      <c r="U134" s="285"/>
    </row>
    <row r="135" spans="1:21" ht="30.75" customHeight="1" x14ac:dyDescent="0.25">
      <c r="B135" s="291" t="s">
        <v>236</v>
      </c>
      <c r="C135" s="293"/>
      <c r="D135" s="478" t="s">
        <v>226</v>
      </c>
      <c r="E135" s="478"/>
      <c r="F135" s="79" t="s">
        <v>146</v>
      </c>
      <c r="G135" s="840">
        <v>2010843787</v>
      </c>
      <c r="H135" s="841"/>
      <c r="I135" s="842"/>
      <c r="J135" s="836" t="s">
        <v>1121</v>
      </c>
      <c r="K135" s="837"/>
      <c r="L135" s="829">
        <v>42942</v>
      </c>
      <c r="M135" s="830"/>
      <c r="N135" s="222">
        <v>1630902678</v>
      </c>
      <c r="O135" s="109">
        <f>137.87/111.82</f>
        <v>1.2329636916472904</v>
      </c>
      <c r="P135" s="111" t="s">
        <v>237</v>
      </c>
      <c r="Q135" s="808">
        <f t="shared" si="8"/>
        <v>1630902678.3371291</v>
      </c>
      <c r="R135" s="810"/>
      <c r="S135" s="285" t="s">
        <v>228</v>
      </c>
      <c r="T135" s="285"/>
      <c r="U135" s="285"/>
    </row>
    <row r="136" spans="1:21" ht="32.25" customHeight="1" x14ac:dyDescent="0.25">
      <c r="B136" s="291" t="s">
        <v>238</v>
      </c>
      <c r="C136" s="293"/>
      <c r="D136" s="478" t="s">
        <v>226</v>
      </c>
      <c r="E136" s="478"/>
      <c r="F136" s="79" t="s">
        <v>146</v>
      </c>
      <c r="G136" s="840">
        <f>2010843787+1750209</f>
        <v>2012593996</v>
      </c>
      <c r="H136" s="841"/>
      <c r="I136" s="842"/>
      <c r="J136" s="836" t="s">
        <v>1122</v>
      </c>
      <c r="K136" s="837"/>
      <c r="L136" s="829" t="s">
        <v>239</v>
      </c>
      <c r="M136" s="830"/>
      <c r="N136" s="222">
        <v>1630902678</v>
      </c>
      <c r="O136" s="109">
        <f>137.99/111.82</f>
        <v>1.2340368449293508</v>
      </c>
      <c r="P136" s="111" t="s">
        <v>240</v>
      </c>
      <c r="Q136" s="808">
        <f t="shared" si="8"/>
        <v>1630902678.6920791</v>
      </c>
      <c r="R136" s="810"/>
      <c r="S136" s="285" t="s">
        <v>228</v>
      </c>
      <c r="T136" s="285"/>
      <c r="U136" s="285"/>
    </row>
    <row r="137" spans="1:21" ht="30.75" customHeight="1" x14ac:dyDescent="0.25">
      <c r="B137" s="291" t="s">
        <v>241</v>
      </c>
      <c r="C137" s="293"/>
      <c r="D137" s="478" t="s">
        <v>226</v>
      </c>
      <c r="E137" s="478"/>
      <c r="F137" s="79" t="s">
        <v>146</v>
      </c>
      <c r="G137" s="840">
        <v>2013469099</v>
      </c>
      <c r="H137" s="841"/>
      <c r="I137" s="842"/>
      <c r="J137" s="835" t="s">
        <v>1123</v>
      </c>
      <c r="K137" s="835"/>
      <c r="L137" s="829" t="s">
        <v>242</v>
      </c>
      <c r="M137" s="830"/>
      <c r="N137" s="222">
        <v>1630902678</v>
      </c>
      <c r="O137" s="109">
        <f>138.05/111.82</f>
        <v>1.2345734215703812</v>
      </c>
      <c r="P137" s="111" t="s">
        <v>243</v>
      </c>
      <c r="Q137" s="808">
        <f t="shared" si="8"/>
        <v>1630902677.6543279</v>
      </c>
      <c r="R137" s="810"/>
      <c r="S137" s="285" t="s">
        <v>228</v>
      </c>
      <c r="T137" s="285"/>
      <c r="U137" s="285"/>
    </row>
    <row r="138" spans="1:21" ht="27.75" customHeight="1" x14ac:dyDescent="0.25">
      <c r="B138" s="291" t="s">
        <v>244</v>
      </c>
      <c r="C138" s="293"/>
      <c r="D138" s="478" t="s">
        <v>226</v>
      </c>
      <c r="E138" s="478"/>
      <c r="F138" s="79" t="s">
        <v>146</v>
      </c>
      <c r="G138" s="840">
        <v>2013469099</v>
      </c>
      <c r="H138" s="841"/>
      <c r="I138" s="842"/>
      <c r="J138" s="838" t="s">
        <v>1124</v>
      </c>
      <c r="K138" s="839"/>
      <c r="L138" s="829" t="s">
        <v>245</v>
      </c>
      <c r="M138" s="830"/>
      <c r="N138" s="222">
        <v>1630902678</v>
      </c>
      <c r="O138" s="109">
        <f>138.05/111.82</f>
        <v>1.2345734215703812</v>
      </c>
      <c r="P138" s="111" t="s">
        <v>243</v>
      </c>
      <c r="Q138" s="808">
        <f t="shared" si="8"/>
        <v>1630902677.6543279</v>
      </c>
      <c r="R138" s="810"/>
      <c r="S138" s="285" t="s">
        <v>228</v>
      </c>
      <c r="T138" s="285"/>
      <c r="U138" s="285"/>
    </row>
    <row r="139" spans="1:21" ht="27.75" customHeight="1" x14ac:dyDescent="0.25">
      <c r="B139" s="291" t="s">
        <v>401</v>
      </c>
      <c r="C139" s="293"/>
      <c r="D139" s="478" t="s">
        <v>226</v>
      </c>
      <c r="E139" s="478"/>
      <c r="F139" s="79" t="s">
        <v>146</v>
      </c>
      <c r="G139" s="840">
        <v>7470065162</v>
      </c>
      <c r="H139" s="841"/>
      <c r="I139" s="842"/>
      <c r="J139" s="838" t="s">
        <v>402</v>
      </c>
      <c r="K139" s="839"/>
      <c r="L139" s="829">
        <v>43354</v>
      </c>
      <c r="M139" s="830"/>
      <c r="N139" s="222"/>
      <c r="O139" s="109">
        <f>142.27/111.82</f>
        <v>1.2723126453228404</v>
      </c>
      <c r="P139" s="111" t="s">
        <v>516</v>
      </c>
      <c r="Q139" s="808">
        <f t="shared" si="8"/>
        <v>5871249640.9280939</v>
      </c>
      <c r="R139" s="810"/>
      <c r="S139" s="285" t="s">
        <v>228</v>
      </c>
      <c r="T139" s="285"/>
      <c r="U139" s="285"/>
    </row>
    <row r="140" spans="1:21" ht="33.75" customHeight="1" x14ac:dyDescent="0.25">
      <c r="B140" s="291" t="s">
        <v>517</v>
      </c>
      <c r="C140" s="293"/>
      <c r="D140" s="478" t="s">
        <v>226</v>
      </c>
      <c r="E140" s="478"/>
      <c r="F140" s="79" t="s">
        <v>146</v>
      </c>
      <c r="G140" s="840">
        <v>9700000000</v>
      </c>
      <c r="H140" s="841"/>
      <c r="I140" s="842"/>
      <c r="J140" s="843" t="s">
        <v>498</v>
      </c>
      <c r="K140" s="844"/>
      <c r="L140" s="829">
        <v>43612</v>
      </c>
      <c r="M140" s="830"/>
      <c r="N140" s="222"/>
      <c r="O140" s="109">
        <f>102.12/78.05</f>
        <v>1.3083920563741192</v>
      </c>
      <c r="P140" s="111" t="s">
        <v>496</v>
      </c>
      <c r="Q140" s="808">
        <f t="shared" si="8"/>
        <v>7413679984.3321581</v>
      </c>
      <c r="R140" s="810"/>
      <c r="S140" s="291" t="s">
        <v>1125</v>
      </c>
      <c r="T140" s="292"/>
      <c r="U140" s="293"/>
    </row>
    <row r="141" spans="1:21" ht="23.25" customHeight="1" x14ac:dyDescent="0.25">
      <c r="B141" s="894" t="s">
        <v>498</v>
      </c>
      <c r="C141" s="894"/>
      <c r="D141" s="478" t="s">
        <v>226</v>
      </c>
      <c r="E141" s="478"/>
      <c r="F141" s="79" t="s">
        <v>146</v>
      </c>
      <c r="G141" s="840">
        <v>3700813045</v>
      </c>
      <c r="H141" s="841"/>
      <c r="I141" s="842"/>
      <c r="J141" s="843" t="s">
        <v>1126</v>
      </c>
      <c r="K141" s="844"/>
      <c r="L141" s="829">
        <v>43879</v>
      </c>
      <c r="M141" s="830"/>
      <c r="N141" s="222"/>
      <c r="O141" s="109">
        <f>104.24/78.05</f>
        <v>1.3355541319666879</v>
      </c>
      <c r="P141" s="111" t="s">
        <v>1127</v>
      </c>
      <c r="Q141" s="808">
        <f t="shared" si="8"/>
        <v>2770994418.2871261</v>
      </c>
      <c r="R141" s="810"/>
      <c r="S141" s="291" t="s">
        <v>1128</v>
      </c>
      <c r="T141" s="292"/>
      <c r="U141" s="293"/>
    </row>
    <row r="142" spans="1:21" ht="15" customHeight="1" x14ac:dyDescent="0.25">
      <c r="B142" s="894" t="s">
        <v>498</v>
      </c>
      <c r="C142" s="894"/>
      <c r="D142" s="478" t="s">
        <v>226</v>
      </c>
      <c r="E142" s="478"/>
      <c r="F142" s="79" t="s">
        <v>146</v>
      </c>
      <c r="G142" s="840">
        <v>872133354</v>
      </c>
      <c r="H142" s="841"/>
      <c r="I142" s="842"/>
      <c r="J142" s="843" t="s">
        <v>1126</v>
      </c>
      <c r="K142" s="844"/>
      <c r="L142" s="829">
        <v>43916</v>
      </c>
      <c r="M142" s="830"/>
      <c r="N142" s="222"/>
      <c r="O142" s="109">
        <f>104.94/78.05</f>
        <v>1.3445227418321588</v>
      </c>
      <c r="P142" s="111" t="s">
        <v>1129</v>
      </c>
      <c r="Q142" s="808">
        <f t="shared" si="8"/>
        <v>648656453.97084045</v>
      </c>
      <c r="R142" s="810"/>
      <c r="S142" s="291" t="s">
        <v>1128</v>
      </c>
      <c r="T142" s="292"/>
      <c r="U142" s="293"/>
    </row>
    <row r="143" spans="1:21" ht="15" customHeight="1" x14ac:dyDescent="0.25">
      <c r="B143" s="894" t="s">
        <v>498</v>
      </c>
      <c r="C143" s="894"/>
      <c r="D143" s="478" t="s">
        <v>226</v>
      </c>
      <c r="E143" s="478"/>
      <c r="F143" s="79" t="s">
        <v>146</v>
      </c>
      <c r="G143" s="840">
        <v>1934253887</v>
      </c>
      <c r="H143" s="841"/>
      <c r="I143" s="842"/>
      <c r="J143" s="843" t="s">
        <v>1126</v>
      </c>
      <c r="K143" s="844"/>
      <c r="L143" s="829">
        <v>43936</v>
      </c>
      <c r="M143" s="830"/>
      <c r="N143" s="222"/>
      <c r="O143" s="109">
        <f>105.53/78.05</f>
        <v>1.35208199871877</v>
      </c>
      <c r="P143" s="111" t="s">
        <v>1130</v>
      </c>
      <c r="Q143" s="808">
        <f t="shared" si="8"/>
        <v>1430574394.7725766</v>
      </c>
      <c r="R143" s="810"/>
      <c r="S143" s="291" t="s">
        <v>1128</v>
      </c>
      <c r="T143" s="292"/>
      <c r="U143" s="293"/>
    </row>
    <row r="144" spans="1:21" ht="30.75" customHeight="1" x14ac:dyDescent="0.2">
      <c r="A144" s="26"/>
      <c r="B144" s="285" t="s">
        <v>498</v>
      </c>
      <c r="C144" s="285"/>
      <c r="D144" s="478" t="s">
        <v>226</v>
      </c>
      <c r="E144" s="478"/>
      <c r="F144" s="79" t="s">
        <v>146</v>
      </c>
      <c r="G144" s="1092">
        <v>993588244.62</v>
      </c>
      <c r="H144" s="1093"/>
      <c r="I144" s="1094"/>
      <c r="J144" s="1095" t="s">
        <v>1126</v>
      </c>
      <c r="K144" s="1096"/>
      <c r="L144" s="1097">
        <v>43972</v>
      </c>
      <c r="M144" s="1098"/>
      <c r="N144" s="232"/>
      <c r="O144" s="1099">
        <f>[24]IPC!$S$13/78.05</f>
        <v>1.3542600896860988</v>
      </c>
      <c r="P144" s="1100" t="s">
        <v>1131</v>
      </c>
      <c r="Q144" s="797">
        <f t="shared" si="8"/>
        <v>733676087.9147681</v>
      </c>
      <c r="R144" s="798"/>
      <c r="S144" s="291" t="s">
        <v>1128</v>
      </c>
      <c r="T144" s="292"/>
      <c r="U144" s="293"/>
    </row>
    <row r="145" spans="1:21" ht="30.75" customHeight="1" x14ac:dyDescent="0.2">
      <c r="A145" s="26"/>
      <c r="B145" s="285" t="s">
        <v>498</v>
      </c>
      <c r="C145" s="285"/>
      <c r="D145" s="478" t="s">
        <v>226</v>
      </c>
      <c r="E145" s="478"/>
      <c r="F145" s="79" t="s">
        <v>146</v>
      </c>
      <c r="G145" s="1092">
        <v>738635363.88</v>
      </c>
      <c r="H145" s="1093"/>
      <c r="I145" s="1094"/>
      <c r="J145" s="1095" t="s">
        <v>1126</v>
      </c>
      <c r="K145" s="1096"/>
      <c r="L145" s="1097">
        <v>43978</v>
      </c>
      <c r="M145" s="1098"/>
      <c r="N145" s="232"/>
      <c r="O145" s="1099">
        <f>[24]IPC!$S$13/78.05</f>
        <v>1.3542600896860988</v>
      </c>
      <c r="P145" s="1100" t="s">
        <v>1131</v>
      </c>
      <c r="Q145" s="797">
        <f t="shared" si="8"/>
        <v>545416179.28887415</v>
      </c>
      <c r="R145" s="798"/>
      <c r="S145" s="291" t="s">
        <v>1128</v>
      </c>
      <c r="T145" s="292"/>
      <c r="U145" s="293"/>
    </row>
    <row r="146" spans="1:21" ht="31.5" customHeight="1" x14ac:dyDescent="0.2">
      <c r="A146" s="26"/>
      <c r="B146" s="285" t="s">
        <v>498</v>
      </c>
      <c r="C146" s="285"/>
      <c r="D146" s="478" t="s">
        <v>226</v>
      </c>
      <c r="E146" s="478"/>
      <c r="F146" s="79" t="s">
        <v>146</v>
      </c>
      <c r="G146" s="1101">
        <v>17584629</v>
      </c>
      <c r="H146" s="1102"/>
      <c r="I146" s="1102"/>
      <c r="J146" s="1095" t="s">
        <v>1126</v>
      </c>
      <c r="K146" s="1096"/>
      <c r="L146" s="1097">
        <v>43993</v>
      </c>
      <c r="M146" s="1098"/>
      <c r="N146" s="1103"/>
      <c r="O146" s="1099">
        <f>[24]IPC!$S$14/78.05</f>
        <v>1.3499039077514414</v>
      </c>
      <c r="P146" s="1100" t="s">
        <v>1132</v>
      </c>
      <c r="Q146" s="797">
        <f t="shared" si="8"/>
        <v>13026578.33570615</v>
      </c>
      <c r="R146" s="798"/>
      <c r="S146" s="291" t="s">
        <v>1128</v>
      </c>
      <c r="T146" s="292"/>
      <c r="U146" s="293"/>
    </row>
    <row r="147" spans="1:21" ht="31.5" customHeight="1" x14ac:dyDescent="0.2">
      <c r="A147" s="26"/>
      <c r="B147" s="285" t="s">
        <v>498</v>
      </c>
      <c r="C147" s="285"/>
      <c r="D147" s="478" t="s">
        <v>226</v>
      </c>
      <c r="E147" s="478"/>
      <c r="F147" s="79" t="s">
        <v>146</v>
      </c>
      <c r="G147" s="1101">
        <v>750489233.00999999</v>
      </c>
      <c r="H147" s="1102"/>
      <c r="I147" s="1102"/>
      <c r="J147" s="1095" t="s">
        <v>1126</v>
      </c>
      <c r="K147" s="1096"/>
      <c r="L147" s="1097">
        <v>44018</v>
      </c>
      <c r="M147" s="1098"/>
      <c r="N147" s="1103"/>
      <c r="O147" s="1099">
        <f>[24]IPC!$S$15/78.05</f>
        <v>1.3449071108263935</v>
      </c>
      <c r="P147" s="1100" t="s">
        <v>1133</v>
      </c>
      <c r="Q147" s="797">
        <f t="shared" si="8"/>
        <v>558023098.37506425</v>
      </c>
      <c r="R147" s="798"/>
      <c r="S147" s="291" t="s">
        <v>1128</v>
      </c>
      <c r="T147" s="292"/>
      <c r="U147" s="293"/>
    </row>
    <row r="148" spans="1:21" ht="33" customHeight="1" x14ac:dyDescent="0.2">
      <c r="A148" s="1" t="s">
        <v>580</v>
      </c>
      <c r="B148" s="396" t="s">
        <v>246</v>
      </c>
      <c r="C148" s="397"/>
      <c r="D148" s="397"/>
      <c r="E148" s="397"/>
      <c r="F148" s="397"/>
      <c r="G148" s="397"/>
      <c r="H148" s="397"/>
      <c r="I148" s="397"/>
      <c r="J148" s="397"/>
      <c r="K148" s="397"/>
      <c r="L148" s="397"/>
      <c r="M148" s="397"/>
      <c r="N148" s="397"/>
      <c r="O148" s="397"/>
      <c r="P148" s="397"/>
      <c r="Q148" s="397"/>
      <c r="R148" s="397"/>
      <c r="S148" s="397"/>
      <c r="T148" s="397"/>
      <c r="U148" s="398"/>
    </row>
    <row r="149" spans="1:21" ht="25.5" customHeight="1" x14ac:dyDescent="0.2">
      <c r="B149" s="765" t="s">
        <v>133</v>
      </c>
      <c r="C149" s="765"/>
      <c r="D149" s="766" t="s">
        <v>134</v>
      </c>
      <c r="E149" s="766"/>
      <c r="F149" s="766" t="s">
        <v>135</v>
      </c>
      <c r="G149" s="769" t="s">
        <v>136</v>
      </c>
      <c r="H149" s="769"/>
      <c r="I149" s="769"/>
      <c r="J149" s="769"/>
      <c r="K149" s="769"/>
      <c r="L149" s="769"/>
      <c r="M149" s="769"/>
      <c r="N149" s="769" t="s">
        <v>137</v>
      </c>
      <c r="O149" s="769"/>
      <c r="P149" s="769"/>
      <c r="Q149" s="769"/>
      <c r="R149" s="769"/>
      <c r="S149" s="769" t="s">
        <v>99</v>
      </c>
      <c r="T149" s="769"/>
      <c r="U149" s="769"/>
    </row>
    <row r="150" spans="1:21" ht="26.25" customHeight="1" x14ac:dyDescent="0.2">
      <c r="B150" s="765"/>
      <c r="C150" s="765"/>
      <c r="D150" s="766"/>
      <c r="E150" s="766"/>
      <c r="F150" s="766"/>
      <c r="G150" s="785" t="s">
        <v>138</v>
      </c>
      <c r="H150" s="766"/>
      <c r="I150" s="766"/>
      <c r="J150" s="785" t="s">
        <v>139</v>
      </c>
      <c r="K150" s="785"/>
      <c r="L150" s="785" t="s">
        <v>1101</v>
      </c>
      <c r="M150" s="785"/>
      <c r="N150" s="221" t="s">
        <v>140</v>
      </c>
      <c r="O150" s="221" t="s">
        <v>141</v>
      </c>
      <c r="P150" s="221" t="s">
        <v>142</v>
      </c>
      <c r="Q150" s="785" t="s">
        <v>143</v>
      </c>
      <c r="R150" s="785"/>
      <c r="S150" s="769"/>
      <c r="T150" s="769"/>
      <c r="U150" s="769"/>
    </row>
    <row r="151" spans="1:21" ht="20.25" customHeight="1" x14ac:dyDescent="0.25">
      <c r="B151" s="291" t="s">
        <v>144</v>
      </c>
      <c r="C151" s="293"/>
      <c r="D151" s="862" t="s">
        <v>1134</v>
      </c>
      <c r="E151" s="845"/>
      <c r="F151" s="79" t="s">
        <v>146</v>
      </c>
      <c r="G151" s="808">
        <v>4270238021</v>
      </c>
      <c r="H151" s="809"/>
      <c r="I151" s="810"/>
      <c r="J151" s="828" t="s">
        <v>147</v>
      </c>
      <c r="K151" s="828"/>
      <c r="L151" s="846" t="s">
        <v>247</v>
      </c>
      <c r="M151" s="847"/>
      <c r="N151" s="112">
        <v>3885265434</v>
      </c>
      <c r="O151" s="59">
        <f>123.78/111.82</f>
        <v>1.1069576104453587</v>
      </c>
      <c r="P151" s="110" t="s">
        <v>156</v>
      </c>
      <c r="Q151" s="827">
        <f>+G151/O151</f>
        <v>3857634638.1339469</v>
      </c>
      <c r="R151" s="827"/>
      <c r="S151" s="285" t="s">
        <v>228</v>
      </c>
      <c r="T151" s="285"/>
      <c r="U151" s="285"/>
    </row>
    <row r="152" spans="1:21" ht="15.75" customHeight="1" x14ac:dyDescent="0.25">
      <c r="B152" s="291" t="s">
        <v>144</v>
      </c>
      <c r="C152" s="293"/>
      <c r="D152" s="862" t="s">
        <v>1134</v>
      </c>
      <c r="E152" s="845"/>
      <c r="F152" s="79" t="s">
        <v>146</v>
      </c>
      <c r="G152" s="808">
        <v>31161593</v>
      </c>
      <c r="H152" s="809"/>
      <c r="I152" s="810"/>
      <c r="J152" s="828" t="s">
        <v>147</v>
      </c>
      <c r="K152" s="828"/>
      <c r="L152" s="846" t="s">
        <v>248</v>
      </c>
      <c r="M152" s="847"/>
      <c r="N152" s="112"/>
      <c r="O152" s="109">
        <f>126.15/111.82</f>
        <v>1.1281523877660526</v>
      </c>
      <c r="P152" s="111" t="s">
        <v>168</v>
      </c>
      <c r="Q152" s="827">
        <f>+G152/O152</f>
        <v>27621794.128101464</v>
      </c>
      <c r="R152" s="827"/>
      <c r="S152" s="285" t="s">
        <v>228</v>
      </c>
      <c r="T152" s="285"/>
      <c r="U152" s="285"/>
    </row>
    <row r="153" spans="1:21" ht="30.75" customHeight="1" x14ac:dyDescent="0.25">
      <c r="B153" s="291" t="s">
        <v>148</v>
      </c>
      <c r="C153" s="293"/>
      <c r="D153" s="862" t="s">
        <v>1134</v>
      </c>
      <c r="E153" s="845"/>
      <c r="F153" s="79" t="s">
        <v>146</v>
      </c>
      <c r="G153" s="808">
        <v>3890427652</v>
      </c>
      <c r="H153" s="809"/>
      <c r="I153" s="810"/>
      <c r="J153" s="828" t="s">
        <v>249</v>
      </c>
      <c r="K153" s="828"/>
      <c r="L153" s="846" t="s">
        <v>250</v>
      </c>
      <c r="M153" s="847"/>
      <c r="N153" s="112">
        <v>3330227513</v>
      </c>
      <c r="O153" s="109">
        <f>130.63/111.82</f>
        <v>1.1682167769629763</v>
      </c>
      <c r="P153" s="111" t="s">
        <v>180</v>
      </c>
      <c r="Q153" s="827">
        <f>+G153/O153</f>
        <v>3330227513.1795144</v>
      </c>
      <c r="R153" s="827"/>
      <c r="S153" s="285" t="s">
        <v>228</v>
      </c>
      <c r="T153" s="285"/>
      <c r="U153" s="285"/>
    </row>
    <row r="154" spans="1:21" ht="45" customHeight="1" x14ac:dyDescent="0.25">
      <c r="B154" s="291" t="s">
        <v>149</v>
      </c>
      <c r="C154" s="293"/>
      <c r="D154" s="862" t="s">
        <v>1134</v>
      </c>
      <c r="E154" s="845"/>
      <c r="F154" s="79" t="s">
        <v>146</v>
      </c>
      <c r="G154" s="808">
        <v>3954459034</v>
      </c>
      <c r="H154" s="809"/>
      <c r="I154" s="810"/>
      <c r="J154" s="828" t="s">
        <v>251</v>
      </c>
      <c r="K154" s="828"/>
      <c r="L154" s="847" t="s">
        <v>252</v>
      </c>
      <c r="M154" s="847"/>
      <c r="N154" s="112">
        <v>3330227513</v>
      </c>
      <c r="O154" s="109">
        <f>132.78/111.82</f>
        <v>1.1874441065998929</v>
      </c>
      <c r="P154" s="111" t="s">
        <v>196</v>
      </c>
      <c r="Q154" s="827">
        <f>+G154/O154</f>
        <v>3330227513.0432291</v>
      </c>
      <c r="R154" s="827"/>
      <c r="S154" s="285" t="s">
        <v>228</v>
      </c>
      <c r="T154" s="285"/>
      <c r="U154" s="285"/>
    </row>
    <row r="155" spans="1:21" ht="40.5" hidden="1" customHeight="1" x14ac:dyDescent="0.25">
      <c r="B155" s="291" t="s">
        <v>150</v>
      </c>
      <c r="C155" s="293"/>
      <c r="D155" s="862" t="s">
        <v>1134</v>
      </c>
      <c r="E155" s="845"/>
      <c r="F155" s="79" t="s">
        <v>146</v>
      </c>
      <c r="G155" s="848">
        <v>4092052050</v>
      </c>
      <c r="H155" s="849"/>
      <c r="I155" s="850"/>
      <c r="J155" s="828" t="s">
        <v>253</v>
      </c>
      <c r="K155" s="828"/>
      <c r="L155" s="846" t="s">
        <v>254</v>
      </c>
      <c r="M155" s="847"/>
      <c r="N155" s="112">
        <v>3330227513</v>
      </c>
      <c r="O155" s="109">
        <f t="shared" ref="O155" si="10">137.4/111.82</f>
        <v>1.2287605079592203</v>
      </c>
      <c r="P155" s="111" t="s">
        <v>255</v>
      </c>
      <c r="Q155" s="827">
        <f>+G155/O155</f>
        <v>3330227512.5982528</v>
      </c>
      <c r="R155" s="827"/>
      <c r="S155" s="285" t="s">
        <v>228</v>
      </c>
      <c r="T155" s="285"/>
      <c r="U155" s="285"/>
    </row>
    <row r="156" spans="1:21" ht="30" hidden="1" customHeight="1" x14ac:dyDescent="0.25">
      <c r="B156" s="291" t="s">
        <v>256</v>
      </c>
      <c r="C156" s="293"/>
      <c r="D156" s="451" t="s">
        <v>1134</v>
      </c>
      <c r="E156" s="453"/>
      <c r="F156" s="79" t="s">
        <v>146</v>
      </c>
      <c r="G156" s="848">
        <v>32581947</v>
      </c>
      <c r="H156" s="849"/>
      <c r="I156" s="231"/>
      <c r="J156" s="854"/>
      <c r="K156" s="855"/>
      <c r="L156" s="856" t="s">
        <v>257</v>
      </c>
      <c r="M156" s="857"/>
      <c r="N156" s="112"/>
      <c r="O156" s="109">
        <f>137.87/111.82</f>
        <v>1.2329636916472904</v>
      </c>
      <c r="P156" s="111" t="s">
        <v>237</v>
      </c>
      <c r="Q156" s="808"/>
      <c r="R156" s="810"/>
      <c r="S156" s="285"/>
      <c r="T156" s="285"/>
      <c r="U156" s="285"/>
    </row>
    <row r="157" spans="1:21" ht="36" hidden="1" customHeight="1" x14ac:dyDescent="0.25">
      <c r="B157" s="291" t="s">
        <v>151</v>
      </c>
      <c r="C157" s="293"/>
      <c r="D157" s="862" t="s">
        <v>1134</v>
      </c>
      <c r="E157" s="845"/>
      <c r="F157" s="79" t="s">
        <v>146</v>
      </c>
      <c r="G157" s="840">
        <v>4111410375</v>
      </c>
      <c r="H157" s="841"/>
      <c r="I157" s="842"/>
      <c r="J157" s="828" t="s">
        <v>258</v>
      </c>
      <c r="K157" s="828"/>
      <c r="L157" s="846" t="s">
        <v>259</v>
      </c>
      <c r="M157" s="847"/>
      <c r="N157" s="112">
        <v>3330227513</v>
      </c>
      <c r="O157" s="109">
        <f>138.05/111.82</f>
        <v>1.2345734215703812</v>
      </c>
      <c r="P157" s="111" t="s">
        <v>243</v>
      </c>
      <c r="Q157" s="827">
        <f>+G157/O157</f>
        <v>3330227512.7308941</v>
      </c>
      <c r="R157" s="827"/>
      <c r="S157" s="285" t="s">
        <v>228</v>
      </c>
      <c r="T157" s="285"/>
      <c r="U157" s="285"/>
    </row>
    <row r="158" spans="1:21" s="26" customFormat="1" ht="15" hidden="1" customHeight="1" x14ac:dyDescent="0.25">
      <c r="A158" s="1"/>
      <c r="B158" s="291" t="s">
        <v>152</v>
      </c>
      <c r="C158" s="293"/>
      <c r="D158" s="862" t="s">
        <v>1134</v>
      </c>
      <c r="E158" s="845"/>
      <c r="F158" s="79" t="s">
        <v>146</v>
      </c>
      <c r="G158" s="840">
        <v>4200756490</v>
      </c>
      <c r="H158" s="841"/>
      <c r="I158" s="842"/>
      <c r="J158" s="828" t="s">
        <v>260</v>
      </c>
      <c r="K158" s="828"/>
      <c r="L158" s="846" t="s">
        <v>261</v>
      </c>
      <c r="M158" s="847"/>
      <c r="N158" s="112">
        <v>3330227513</v>
      </c>
      <c r="O158" s="109">
        <f>141.05/111.82</f>
        <v>1.2614022536218925</v>
      </c>
      <c r="P158" s="111" t="s">
        <v>262</v>
      </c>
      <c r="Q158" s="853">
        <f>G158/O158</f>
        <v>3330227513.0223322</v>
      </c>
      <c r="R158" s="853"/>
      <c r="S158" s="285" t="s">
        <v>228</v>
      </c>
      <c r="T158" s="285"/>
      <c r="U158" s="285"/>
    </row>
    <row r="159" spans="1:21" s="26" customFormat="1" ht="28.5" customHeight="1" x14ac:dyDescent="0.25">
      <c r="A159" s="1"/>
      <c r="B159" s="291" t="s">
        <v>153</v>
      </c>
      <c r="C159" s="293"/>
      <c r="D159" s="862" t="s">
        <v>1134</v>
      </c>
      <c r="E159" s="845"/>
      <c r="F159" s="79" t="s">
        <v>146</v>
      </c>
      <c r="G159" s="840">
        <v>4243940445</v>
      </c>
      <c r="H159" s="841"/>
      <c r="I159" s="842"/>
      <c r="J159" s="828" t="s">
        <v>263</v>
      </c>
      <c r="K159" s="828"/>
      <c r="L159" s="851">
        <v>43384</v>
      </c>
      <c r="M159" s="852"/>
      <c r="N159" s="112">
        <v>3330227513</v>
      </c>
      <c r="O159" s="109">
        <f>142.5/111.82</f>
        <v>1.2743695224467895</v>
      </c>
      <c r="P159" s="111" t="s">
        <v>406</v>
      </c>
      <c r="Q159" s="853">
        <f>G159/O159</f>
        <v>3330227512.7010527</v>
      </c>
      <c r="R159" s="853"/>
      <c r="S159" s="285" t="s">
        <v>228</v>
      </c>
      <c r="T159" s="285"/>
      <c r="U159" s="285"/>
    </row>
    <row r="160" spans="1:21" ht="15" customHeight="1" x14ac:dyDescent="0.25">
      <c r="B160" s="291" t="s">
        <v>154</v>
      </c>
      <c r="C160" s="293"/>
      <c r="D160" s="862" t="s">
        <v>1134</v>
      </c>
      <c r="E160" s="845"/>
      <c r="F160" s="79" t="s">
        <v>146</v>
      </c>
      <c r="G160" s="840">
        <v>4335995951</v>
      </c>
      <c r="H160" s="841"/>
      <c r="I160" s="842"/>
      <c r="J160" s="858" t="s">
        <v>264</v>
      </c>
      <c r="K160" s="858"/>
      <c r="L160" s="851">
        <v>43580</v>
      </c>
      <c r="M160" s="852"/>
      <c r="N160" s="112">
        <v>3330227513</v>
      </c>
      <c r="O160" s="109">
        <f>101.62/78.05</f>
        <v>1.3019859064702115</v>
      </c>
      <c r="P160" s="111" t="s">
        <v>441</v>
      </c>
      <c r="Q160" s="853">
        <f>G160/O160</f>
        <v>3330294075.7286949</v>
      </c>
      <c r="R160" s="853"/>
      <c r="S160" s="285" t="s">
        <v>1135</v>
      </c>
      <c r="T160" s="285"/>
      <c r="U160" s="285"/>
    </row>
    <row r="161" spans="1:21" ht="15" customHeight="1" x14ac:dyDescent="0.25">
      <c r="B161" s="291" t="s">
        <v>229</v>
      </c>
      <c r="C161" s="293"/>
      <c r="D161" s="862" t="s">
        <v>1134</v>
      </c>
      <c r="E161" s="845"/>
      <c r="F161" s="79" t="s">
        <v>146</v>
      </c>
      <c r="G161" s="840">
        <v>3687610549</v>
      </c>
      <c r="H161" s="841"/>
      <c r="I161" s="842"/>
      <c r="J161" s="858" t="s">
        <v>265</v>
      </c>
      <c r="K161" s="858"/>
      <c r="L161" s="860">
        <v>43748</v>
      </c>
      <c r="M161" s="861"/>
      <c r="N161" s="128">
        <v>2787313610</v>
      </c>
      <c r="O161" s="109">
        <f>103.26/78.05</f>
        <v>1.322998078155029</v>
      </c>
      <c r="P161" s="111" t="s">
        <v>573</v>
      </c>
      <c r="Q161" s="853">
        <f>G161/O161</f>
        <v>2787313609.8145456</v>
      </c>
      <c r="R161" s="853"/>
      <c r="S161" s="285" t="s">
        <v>228</v>
      </c>
      <c r="T161" s="285"/>
      <c r="U161" s="285"/>
    </row>
    <row r="162" spans="1:21" ht="36.75" customHeight="1" x14ac:dyDescent="0.25">
      <c r="B162" s="291" t="s">
        <v>230</v>
      </c>
      <c r="C162" s="293"/>
      <c r="D162" s="862" t="s">
        <v>1134</v>
      </c>
      <c r="E162" s="845"/>
      <c r="F162" s="79" t="s">
        <v>146</v>
      </c>
      <c r="G162" s="840">
        <v>3768676557</v>
      </c>
      <c r="H162" s="841"/>
      <c r="I162" s="842"/>
      <c r="J162" s="858" t="s">
        <v>266</v>
      </c>
      <c r="K162" s="858"/>
      <c r="L162" s="860">
        <v>43935</v>
      </c>
      <c r="M162" s="861"/>
      <c r="N162" s="48">
        <v>2787313610</v>
      </c>
      <c r="O162" s="109">
        <f>105.53/78.05</f>
        <v>1.35208199871877</v>
      </c>
      <c r="P162" s="111" t="s">
        <v>1136</v>
      </c>
      <c r="Q162" s="853">
        <f>G162/O162</f>
        <v>2787313610.0999718</v>
      </c>
      <c r="R162" s="853"/>
      <c r="S162" s="285" t="s">
        <v>228</v>
      </c>
      <c r="T162" s="285"/>
      <c r="U162" s="285"/>
    </row>
    <row r="163" spans="1:21" ht="36.75" customHeight="1" x14ac:dyDescent="0.2">
      <c r="B163" s="291" t="s">
        <v>231</v>
      </c>
      <c r="C163" s="293"/>
      <c r="D163" s="845"/>
      <c r="E163" s="845"/>
      <c r="F163" s="79" t="s">
        <v>146</v>
      </c>
      <c r="G163" s="285"/>
      <c r="H163" s="285"/>
      <c r="I163" s="285"/>
      <c r="J163" s="858" t="s">
        <v>267</v>
      </c>
      <c r="K163" s="858"/>
      <c r="L163" s="845"/>
      <c r="M163" s="845"/>
      <c r="N163" s="48">
        <v>1848766139</v>
      </c>
      <c r="O163" s="229"/>
      <c r="P163" s="49"/>
      <c r="Q163" s="859">
        <v>0</v>
      </c>
      <c r="R163" s="859"/>
      <c r="S163" s="285"/>
      <c r="T163" s="285"/>
      <c r="U163" s="285"/>
    </row>
    <row r="164" spans="1:21" ht="54.75" customHeight="1" x14ac:dyDescent="0.2">
      <c r="B164" s="291" t="s">
        <v>232</v>
      </c>
      <c r="C164" s="293"/>
      <c r="D164" s="845"/>
      <c r="E164" s="845"/>
      <c r="F164" s="79" t="s">
        <v>146</v>
      </c>
      <c r="G164" s="285"/>
      <c r="H164" s="285"/>
      <c r="I164" s="285"/>
      <c r="J164" s="858" t="s">
        <v>268</v>
      </c>
      <c r="K164" s="858"/>
      <c r="L164" s="845"/>
      <c r="M164" s="845"/>
      <c r="N164" s="48">
        <v>1848766139</v>
      </c>
      <c r="O164" s="229"/>
      <c r="P164" s="49"/>
      <c r="Q164" s="859">
        <v>0</v>
      </c>
      <c r="R164" s="859"/>
      <c r="S164" s="285"/>
      <c r="T164" s="285"/>
      <c r="U164" s="285"/>
    </row>
    <row r="165" spans="1:21" ht="81" customHeight="1" x14ac:dyDescent="0.2">
      <c r="A165" s="26"/>
      <c r="B165" s="291" t="s">
        <v>233</v>
      </c>
      <c r="C165" s="293"/>
      <c r="D165" s="845"/>
      <c r="E165" s="845"/>
      <c r="F165" s="79" t="s">
        <v>146</v>
      </c>
      <c r="G165" s="285"/>
      <c r="H165" s="285"/>
      <c r="I165" s="285"/>
      <c r="J165" s="858" t="s">
        <v>1137</v>
      </c>
      <c r="K165" s="858"/>
      <c r="L165" s="845"/>
      <c r="M165" s="845"/>
      <c r="N165" s="48">
        <v>2542964000</v>
      </c>
      <c r="O165" s="229"/>
      <c r="P165" s="49"/>
      <c r="Q165" s="865">
        <v>0</v>
      </c>
      <c r="R165" s="865"/>
      <c r="S165" s="285"/>
      <c r="T165" s="285"/>
      <c r="U165" s="285"/>
    </row>
    <row r="166" spans="1:21" ht="39.75" customHeight="1" x14ac:dyDescent="0.2">
      <c r="A166" s="26" t="s">
        <v>581</v>
      </c>
      <c r="B166" s="866" t="s">
        <v>269</v>
      </c>
      <c r="C166" s="867"/>
      <c r="D166" s="867"/>
      <c r="E166" s="867"/>
      <c r="F166" s="867"/>
      <c r="G166" s="867"/>
      <c r="H166" s="867"/>
      <c r="I166" s="867"/>
      <c r="J166" s="867"/>
      <c r="K166" s="867"/>
      <c r="L166" s="867"/>
      <c r="M166" s="867"/>
      <c r="N166" s="867"/>
      <c r="O166" s="867"/>
      <c r="P166" s="867"/>
      <c r="Q166" s="867"/>
      <c r="R166" s="867"/>
      <c r="S166" s="867"/>
      <c r="T166" s="867"/>
      <c r="U166" s="868"/>
    </row>
    <row r="167" spans="1:21" ht="53.25" customHeight="1" x14ac:dyDescent="0.2">
      <c r="B167" s="765" t="s">
        <v>133</v>
      </c>
      <c r="C167" s="765"/>
      <c r="D167" s="766" t="s">
        <v>134</v>
      </c>
      <c r="E167" s="766"/>
      <c r="F167" s="766" t="s">
        <v>135</v>
      </c>
      <c r="G167" s="769" t="s">
        <v>136</v>
      </c>
      <c r="H167" s="769"/>
      <c r="I167" s="769"/>
      <c r="J167" s="769"/>
      <c r="K167" s="769"/>
      <c r="L167" s="769"/>
      <c r="M167" s="769"/>
      <c r="N167" s="769" t="s">
        <v>137</v>
      </c>
      <c r="O167" s="769"/>
      <c r="P167" s="769"/>
      <c r="Q167" s="769"/>
      <c r="R167" s="769"/>
      <c r="S167" s="769" t="s">
        <v>99</v>
      </c>
      <c r="T167" s="769"/>
      <c r="U167" s="769"/>
    </row>
    <row r="168" spans="1:21" ht="58.5" customHeight="1" x14ac:dyDescent="0.2">
      <c r="B168" s="765"/>
      <c r="C168" s="765"/>
      <c r="D168" s="766"/>
      <c r="E168" s="766"/>
      <c r="F168" s="766"/>
      <c r="G168" s="785" t="s">
        <v>138</v>
      </c>
      <c r="H168" s="766"/>
      <c r="I168" s="766"/>
      <c r="J168" s="785" t="s">
        <v>139</v>
      </c>
      <c r="K168" s="785"/>
      <c r="L168" s="785" t="s">
        <v>1101</v>
      </c>
      <c r="M168" s="785"/>
      <c r="N168" s="221" t="s">
        <v>140</v>
      </c>
      <c r="O168" s="221" t="s">
        <v>141</v>
      </c>
      <c r="P168" s="221" t="s">
        <v>142</v>
      </c>
      <c r="Q168" s="785" t="s">
        <v>143</v>
      </c>
      <c r="R168" s="785"/>
      <c r="S168" s="769"/>
      <c r="T168" s="769"/>
      <c r="U168" s="769"/>
    </row>
    <row r="169" spans="1:21" ht="58.5" customHeight="1" x14ac:dyDescent="0.2">
      <c r="B169" s="285" t="s">
        <v>144</v>
      </c>
      <c r="C169" s="285"/>
      <c r="D169" s="862" t="s">
        <v>420</v>
      </c>
      <c r="E169" s="845"/>
      <c r="F169" s="79" t="s">
        <v>146</v>
      </c>
      <c r="G169" s="863">
        <v>384680737</v>
      </c>
      <c r="H169" s="863"/>
      <c r="I169" s="863"/>
      <c r="J169" s="864" t="s">
        <v>147</v>
      </c>
      <c r="K169" s="864"/>
      <c r="L169" s="864" t="s">
        <v>155</v>
      </c>
      <c r="M169" s="864"/>
      <c r="N169" s="225">
        <v>350000000</v>
      </c>
      <c r="O169" s="59">
        <f>123.78/111.82</f>
        <v>1.1069576104453587</v>
      </c>
      <c r="P169" s="113" t="s">
        <v>156</v>
      </c>
      <c r="Q169" s="827">
        <f t="shared" ref="Q169:Q177" si="11">+G169/O169</f>
        <v>347511714.42349327</v>
      </c>
      <c r="R169" s="827"/>
      <c r="S169" s="285" t="s">
        <v>228</v>
      </c>
      <c r="T169" s="285"/>
      <c r="U169" s="285"/>
    </row>
    <row r="170" spans="1:21" ht="63" customHeight="1" x14ac:dyDescent="0.2">
      <c r="B170" s="285" t="s">
        <v>144</v>
      </c>
      <c r="C170" s="285"/>
      <c r="D170" s="862" t="s">
        <v>420</v>
      </c>
      <c r="E170" s="845"/>
      <c r="F170" s="79" t="s">
        <v>146</v>
      </c>
      <c r="G170" s="863">
        <v>2807165</v>
      </c>
      <c r="H170" s="863"/>
      <c r="I170" s="863"/>
      <c r="J170" s="864" t="s">
        <v>147</v>
      </c>
      <c r="K170" s="864"/>
      <c r="L170" s="864" t="s">
        <v>248</v>
      </c>
      <c r="M170" s="864"/>
      <c r="N170" s="225">
        <v>350000000</v>
      </c>
      <c r="O170" s="109">
        <f>126.15/111.82</f>
        <v>1.1281523877660526</v>
      </c>
      <c r="P170" s="114" t="s">
        <v>168</v>
      </c>
      <c r="Q170" s="827">
        <f t="shared" si="11"/>
        <v>2488285.297661514</v>
      </c>
      <c r="R170" s="827"/>
      <c r="S170" s="285" t="s">
        <v>228</v>
      </c>
      <c r="T170" s="285"/>
      <c r="U170" s="285"/>
    </row>
    <row r="171" spans="1:21" ht="27" customHeight="1" x14ac:dyDescent="0.2">
      <c r="B171" s="285" t="s">
        <v>148</v>
      </c>
      <c r="C171" s="285"/>
      <c r="D171" s="862" t="s">
        <v>420</v>
      </c>
      <c r="E171" s="845"/>
      <c r="F171" s="79" t="s">
        <v>146</v>
      </c>
      <c r="G171" s="863">
        <v>394853336</v>
      </c>
      <c r="H171" s="863"/>
      <c r="I171" s="863"/>
      <c r="J171" s="864" t="s">
        <v>1138</v>
      </c>
      <c r="K171" s="864"/>
      <c r="L171" s="864" t="s">
        <v>270</v>
      </c>
      <c r="M171" s="864"/>
      <c r="N171" s="225">
        <v>350000000</v>
      </c>
      <c r="O171" s="109">
        <f>126.15/111.82</f>
        <v>1.1281523877660526</v>
      </c>
      <c r="P171" s="114" t="s">
        <v>171</v>
      </c>
      <c r="Q171" s="827">
        <f t="shared" si="11"/>
        <v>350000000.24986124</v>
      </c>
      <c r="R171" s="827"/>
      <c r="S171" s="285" t="s">
        <v>228</v>
      </c>
      <c r="T171" s="285"/>
      <c r="U171" s="285"/>
    </row>
    <row r="172" spans="1:21" ht="26.25" customHeight="1" x14ac:dyDescent="0.2">
      <c r="B172" s="285" t="s">
        <v>149</v>
      </c>
      <c r="C172" s="285"/>
      <c r="D172" s="862" t="s">
        <v>420</v>
      </c>
      <c r="E172" s="845"/>
      <c r="F172" s="79" t="s">
        <v>146</v>
      </c>
      <c r="G172" s="863">
        <v>417546056</v>
      </c>
      <c r="H172" s="863"/>
      <c r="I172" s="863"/>
      <c r="J172" s="864" t="s">
        <v>1138</v>
      </c>
      <c r="K172" s="864"/>
      <c r="L172" s="864" t="s">
        <v>271</v>
      </c>
      <c r="M172" s="864"/>
      <c r="N172" s="225">
        <v>350000000</v>
      </c>
      <c r="O172" s="109">
        <f>133.4/111.82</f>
        <v>1.1929887318905386</v>
      </c>
      <c r="P172" s="114" t="s">
        <v>271</v>
      </c>
      <c r="Q172" s="827">
        <f t="shared" si="11"/>
        <v>349999999.86446768</v>
      </c>
      <c r="R172" s="827"/>
      <c r="S172" s="285" t="s">
        <v>228</v>
      </c>
      <c r="T172" s="285"/>
      <c r="U172" s="285"/>
    </row>
    <row r="173" spans="1:21" ht="25.5" customHeight="1" x14ac:dyDescent="0.2">
      <c r="B173" s="285" t="s">
        <v>150</v>
      </c>
      <c r="C173" s="285"/>
      <c r="D173" s="862" t="s">
        <v>420</v>
      </c>
      <c r="E173" s="845"/>
      <c r="F173" s="79" t="s">
        <v>146</v>
      </c>
      <c r="G173" s="863">
        <v>434604722</v>
      </c>
      <c r="H173" s="863"/>
      <c r="I173" s="863"/>
      <c r="J173" s="864" t="s">
        <v>1138</v>
      </c>
      <c r="K173" s="864"/>
      <c r="L173" s="869">
        <v>43223</v>
      </c>
      <c r="M173" s="869"/>
      <c r="N173" s="225">
        <v>350000000</v>
      </c>
      <c r="O173" s="109">
        <f>141.05/111.82</f>
        <v>1.2614022536218925</v>
      </c>
      <c r="P173" s="114" t="s">
        <v>313</v>
      </c>
      <c r="Q173" s="827">
        <f t="shared" si="11"/>
        <v>344540943.02757883</v>
      </c>
      <c r="R173" s="827"/>
      <c r="S173" s="285" t="s">
        <v>228</v>
      </c>
      <c r="T173" s="285"/>
      <c r="U173" s="285"/>
    </row>
    <row r="174" spans="1:21" ht="15" customHeight="1" x14ac:dyDescent="0.2">
      <c r="B174" s="285" t="s">
        <v>368</v>
      </c>
      <c r="C174" s="285"/>
      <c r="D174" s="862" t="s">
        <v>420</v>
      </c>
      <c r="E174" s="845"/>
      <c r="F174" s="79" t="s">
        <v>146</v>
      </c>
      <c r="G174" s="863">
        <v>10047398</v>
      </c>
      <c r="H174" s="863"/>
      <c r="I174" s="863"/>
      <c r="J174" s="864" t="s">
        <v>1138</v>
      </c>
      <c r="K174" s="864"/>
      <c r="L174" s="869">
        <v>43263</v>
      </c>
      <c r="M174" s="869"/>
      <c r="N174" s="225">
        <v>350000000</v>
      </c>
      <c r="O174" s="109">
        <f>142.06/111.82</f>
        <v>1.2704346270792346</v>
      </c>
      <c r="P174" s="114" t="s">
        <v>313</v>
      </c>
      <c r="Q174" s="827">
        <f t="shared" si="11"/>
        <v>7908630.4685344212</v>
      </c>
      <c r="R174" s="827"/>
      <c r="S174" s="285" t="s">
        <v>1139</v>
      </c>
      <c r="T174" s="285"/>
      <c r="U174" s="285"/>
    </row>
    <row r="175" spans="1:21" ht="49.5" customHeight="1" x14ac:dyDescent="0.2">
      <c r="B175" s="285" t="s">
        <v>151</v>
      </c>
      <c r="C175" s="285"/>
      <c r="D175" s="862" t="s">
        <v>420</v>
      </c>
      <c r="E175" s="845"/>
      <c r="F175" s="79" t="s">
        <v>146</v>
      </c>
      <c r="G175" s="863">
        <v>446029333</v>
      </c>
      <c r="H175" s="863"/>
      <c r="I175" s="863"/>
      <c r="J175" s="864" t="s">
        <v>1138</v>
      </c>
      <c r="K175" s="864"/>
      <c r="L175" s="869">
        <v>43399</v>
      </c>
      <c r="M175" s="869"/>
      <c r="N175" s="225">
        <v>350000000</v>
      </c>
      <c r="O175" s="109">
        <f>142.5/111.82</f>
        <v>1.2743695224467895</v>
      </c>
      <c r="P175" s="114" t="s">
        <v>406</v>
      </c>
      <c r="Q175" s="827">
        <f t="shared" si="11"/>
        <v>350000000.11270177</v>
      </c>
      <c r="R175" s="827"/>
      <c r="S175" s="285" t="s">
        <v>228</v>
      </c>
      <c r="T175" s="285"/>
      <c r="U175" s="285"/>
    </row>
    <row r="176" spans="1:21" ht="150" customHeight="1" x14ac:dyDescent="0.2">
      <c r="B176" s="285" t="s">
        <v>152</v>
      </c>
      <c r="C176" s="285"/>
      <c r="D176" s="862" t="s">
        <v>420</v>
      </c>
      <c r="E176" s="845"/>
      <c r="F176" s="79" t="s">
        <v>146</v>
      </c>
      <c r="G176" s="863">
        <v>477093543</v>
      </c>
      <c r="H176" s="863"/>
      <c r="I176" s="863"/>
      <c r="J176" s="864" t="s">
        <v>1138</v>
      </c>
      <c r="K176" s="864"/>
      <c r="L176" s="869">
        <v>43445</v>
      </c>
      <c r="M176" s="869"/>
      <c r="N176" s="225">
        <v>350000000</v>
      </c>
      <c r="O176" s="109">
        <f>142.84/111.82</f>
        <v>1.2774101234126276</v>
      </c>
      <c r="P176" s="114" t="s">
        <v>419</v>
      </c>
      <c r="Q176" s="827">
        <f t="shared" si="11"/>
        <v>373485018.04998595</v>
      </c>
      <c r="R176" s="827"/>
      <c r="S176" s="285" t="s">
        <v>228</v>
      </c>
      <c r="T176" s="285"/>
      <c r="U176" s="285"/>
    </row>
    <row r="177" spans="1:21" ht="147.75" customHeight="1" x14ac:dyDescent="0.2">
      <c r="B177" s="285" t="s">
        <v>153</v>
      </c>
      <c r="C177" s="285"/>
      <c r="D177" s="862" t="s">
        <v>420</v>
      </c>
      <c r="E177" s="845"/>
      <c r="F177" s="79" t="s">
        <v>146</v>
      </c>
      <c r="G177" s="863">
        <v>463049327</v>
      </c>
      <c r="H177" s="863"/>
      <c r="I177" s="863"/>
      <c r="J177" s="864" t="s">
        <v>1138</v>
      </c>
      <c r="K177" s="864"/>
      <c r="L177" s="869" t="s">
        <v>569</v>
      </c>
      <c r="M177" s="869"/>
      <c r="N177" s="225">
        <v>350000000</v>
      </c>
      <c r="O177" s="109">
        <f>103.26/78.05</f>
        <v>1.322998078155029</v>
      </c>
      <c r="P177" s="114" t="s">
        <v>563</v>
      </c>
      <c r="Q177" s="827">
        <f t="shared" si="11"/>
        <v>349999999.73222929</v>
      </c>
      <c r="R177" s="827"/>
      <c r="S177" s="285" t="s">
        <v>570</v>
      </c>
      <c r="T177" s="285"/>
      <c r="U177" s="285"/>
    </row>
    <row r="178" spans="1:21" ht="39" customHeight="1" x14ac:dyDescent="0.2">
      <c r="B178" s="105"/>
      <c r="C178" s="228"/>
      <c r="D178" s="131"/>
      <c r="E178" s="131"/>
      <c r="F178" s="82"/>
      <c r="G178" s="83"/>
      <c r="H178" s="83"/>
      <c r="I178" s="83"/>
      <c r="J178" s="84"/>
      <c r="K178" s="84"/>
      <c r="L178" s="84"/>
      <c r="M178" s="84"/>
      <c r="N178" s="83"/>
      <c r="O178" s="85"/>
      <c r="P178" s="86"/>
      <c r="Q178" s="227"/>
      <c r="R178" s="227"/>
      <c r="S178" s="228"/>
      <c r="T178" s="228"/>
      <c r="U178" s="228"/>
    </row>
    <row r="179" spans="1:21" ht="36" customHeight="1" x14ac:dyDescent="0.2">
      <c r="A179" s="1" t="s">
        <v>421</v>
      </c>
      <c r="B179" s="513" t="s">
        <v>272</v>
      </c>
      <c r="C179" s="513"/>
      <c r="D179" s="513"/>
      <c r="E179" s="513"/>
      <c r="F179" s="513"/>
      <c r="G179" s="513"/>
      <c r="H179" s="513"/>
      <c r="I179" s="513"/>
      <c r="J179" s="513"/>
      <c r="K179" s="513"/>
      <c r="L179" s="513"/>
      <c r="M179" s="513"/>
      <c r="N179" s="513"/>
      <c r="O179" s="513"/>
      <c r="P179" s="513"/>
      <c r="Q179" s="513"/>
      <c r="R179" s="513"/>
      <c r="S179" s="513"/>
      <c r="T179" s="513"/>
      <c r="U179" s="513"/>
    </row>
    <row r="180" spans="1:21" ht="52.5" customHeight="1" x14ac:dyDescent="0.2">
      <c r="B180" s="765" t="s">
        <v>133</v>
      </c>
      <c r="C180" s="765"/>
      <c r="D180" s="766" t="s">
        <v>134</v>
      </c>
      <c r="E180" s="766"/>
      <c r="F180" s="766" t="s">
        <v>135</v>
      </c>
      <c r="G180" s="769" t="s">
        <v>136</v>
      </c>
      <c r="H180" s="769"/>
      <c r="I180" s="769"/>
      <c r="J180" s="769"/>
      <c r="K180" s="769"/>
      <c r="L180" s="769"/>
      <c r="M180" s="769"/>
      <c r="N180" s="769" t="s">
        <v>137</v>
      </c>
      <c r="O180" s="769"/>
      <c r="P180" s="769"/>
      <c r="Q180" s="769"/>
      <c r="R180" s="769"/>
      <c r="S180" s="769" t="s">
        <v>99</v>
      </c>
      <c r="T180" s="769"/>
      <c r="U180" s="769"/>
    </row>
    <row r="181" spans="1:21" ht="27.75" customHeight="1" x14ac:dyDescent="0.2">
      <c r="B181" s="765"/>
      <c r="C181" s="765"/>
      <c r="D181" s="766"/>
      <c r="E181" s="766"/>
      <c r="F181" s="766"/>
      <c r="G181" s="785" t="s">
        <v>138</v>
      </c>
      <c r="H181" s="766"/>
      <c r="I181" s="766"/>
      <c r="J181" s="785" t="s">
        <v>139</v>
      </c>
      <c r="K181" s="785"/>
      <c r="L181" s="785" t="s">
        <v>1101</v>
      </c>
      <c r="M181" s="785"/>
      <c r="N181" s="221" t="s">
        <v>140</v>
      </c>
      <c r="O181" s="221" t="s">
        <v>141</v>
      </c>
      <c r="P181" s="221" t="s">
        <v>142</v>
      </c>
      <c r="Q181" s="785" t="s">
        <v>143</v>
      </c>
      <c r="R181" s="785"/>
      <c r="S181" s="769"/>
      <c r="T181" s="769"/>
      <c r="U181" s="769"/>
    </row>
    <row r="182" spans="1:21" ht="22.5" customHeight="1" x14ac:dyDescent="0.25">
      <c r="B182" s="285" t="s">
        <v>144</v>
      </c>
      <c r="C182" s="285"/>
      <c r="D182" s="862" t="s">
        <v>421</v>
      </c>
      <c r="E182" s="845"/>
      <c r="F182" s="79" t="s">
        <v>146</v>
      </c>
      <c r="G182" s="870">
        <v>310301163.36000001</v>
      </c>
      <c r="H182" s="870"/>
      <c r="I182" s="870"/>
      <c r="J182" s="864" t="s">
        <v>1140</v>
      </c>
      <c r="K182" s="864"/>
      <c r="L182" s="846" t="s">
        <v>155</v>
      </c>
      <c r="M182" s="847"/>
      <c r="N182" s="225">
        <v>252000000</v>
      </c>
      <c r="O182" s="59">
        <f>123.78/111.82</f>
        <v>1.1069576104453587</v>
      </c>
      <c r="P182" s="113" t="s">
        <v>156</v>
      </c>
      <c r="Q182" s="827">
        <f>+G182/O182</f>
        <v>280318921.367872</v>
      </c>
      <c r="R182" s="827"/>
      <c r="S182" s="285" t="s">
        <v>228</v>
      </c>
      <c r="T182" s="285"/>
      <c r="U182" s="285"/>
    </row>
    <row r="183" spans="1:21" ht="18.75" customHeight="1" x14ac:dyDescent="0.25">
      <c r="B183" s="285" t="s">
        <v>148</v>
      </c>
      <c r="C183" s="285"/>
      <c r="D183" s="862" t="s">
        <v>421</v>
      </c>
      <c r="E183" s="845"/>
      <c r="F183" s="79" t="s">
        <v>146</v>
      </c>
      <c r="G183" s="870">
        <v>67589211</v>
      </c>
      <c r="H183" s="870">
        <v>69485724</v>
      </c>
      <c r="I183" s="870">
        <v>69485724</v>
      </c>
      <c r="J183" s="864" t="s">
        <v>273</v>
      </c>
      <c r="K183" s="864"/>
      <c r="L183" s="846" t="s">
        <v>274</v>
      </c>
      <c r="M183" s="847"/>
      <c r="N183" s="225">
        <v>60000000</v>
      </c>
      <c r="O183" s="109">
        <f>126.15/111.82</f>
        <v>1.1281523877660526</v>
      </c>
      <c r="P183" s="114" t="s">
        <v>168</v>
      </c>
      <c r="Q183" s="827">
        <f t="shared" ref="Q183:Q196" si="12">+G183/O183</f>
        <v>59911419.532461353</v>
      </c>
      <c r="R183" s="827"/>
      <c r="S183" s="285" t="s">
        <v>228</v>
      </c>
      <c r="T183" s="285"/>
      <c r="U183" s="285"/>
    </row>
    <row r="184" spans="1:21" ht="18.75" customHeight="1" x14ac:dyDescent="0.25">
      <c r="B184" s="285" t="s">
        <v>149</v>
      </c>
      <c r="C184" s="285"/>
      <c r="D184" s="862" t="s">
        <v>421</v>
      </c>
      <c r="E184" s="845"/>
      <c r="F184" s="79" t="s">
        <v>146</v>
      </c>
      <c r="G184" s="870">
        <v>1896513</v>
      </c>
      <c r="H184" s="870">
        <v>69485724</v>
      </c>
      <c r="I184" s="870">
        <v>69485724</v>
      </c>
      <c r="J184" s="864" t="s">
        <v>273</v>
      </c>
      <c r="K184" s="864"/>
      <c r="L184" s="846" t="s">
        <v>270</v>
      </c>
      <c r="M184" s="847"/>
      <c r="N184" s="225">
        <v>60000000</v>
      </c>
      <c r="O184" s="109">
        <f>126.15/111.82</f>
        <v>1.1281523877660526</v>
      </c>
      <c r="P184" s="114" t="s">
        <v>168</v>
      </c>
      <c r="Q184" s="827">
        <f t="shared" si="12"/>
        <v>1681078.7448275862</v>
      </c>
      <c r="R184" s="827"/>
      <c r="S184" s="285" t="s">
        <v>228</v>
      </c>
      <c r="T184" s="285"/>
      <c r="U184" s="285"/>
    </row>
    <row r="185" spans="1:21" ht="15.75" customHeight="1" x14ac:dyDescent="0.25">
      <c r="B185" s="285" t="s">
        <v>150</v>
      </c>
      <c r="C185" s="285"/>
      <c r="D185" s="862" t="s">
        <v>421</v>
      </c>
      <c r="E185" s="845"/>
      <c r="F185" s="79" t="s">
        <v>146</v>
      </c>
      <c r="G185" s="870">
        <v>71162374</v>
      </c>
      <c r="H185" s="870">
        <v>71162374</v>
      </c>
      <c r="I185" s="870">
        <v>71162374</v>
      </c>
      <c r="J185" s="864"/>
      <c r="K185" s="864"/>
      <c r="L185" s="846" t="s">
        <v>275</v>
      </c>
      <c r="M185" s="847"/>
      <c r="N185" s="225">
        <v>60000000</v>
      </c>
      <c r="O185" s="109">
        <f>132.58/111.82</f>
        <v>1.1856555177964587</v>
      </c>
      <c r="P185" s="114" t="s">
        <v>191</v>
      </c>
      <c r="Q185" s="827">
        <f t="shared" si="12"/>
        <v>60019434.761502482</v>
      </c>
      <c r="R185" s="827"/>
      <c r="S185" s="285" t="s">
        <v>228</v>
      </c>
      <c r="T185" s="285"/>
      <c r="U185" s="285"/>
    </row>
    <row r="186" spans="1:21" ht="15.75" customHeight="1" x14ac:dyDescent="0.25">
      <c r="B186" s="285" t="s">
        <v>151</v>
      </c>
      <c r="C186" s="285"/>
      <c r="D186" s="862" t="s">
        <v>421</v>
      </c>
      <c r="E186" s="845"/>
      <c r="F186" s="79" t="s">
        <v>146</v>
      </c>
      <c r="G186" s="870">
        <v>71579324</v>
      </c>
      <c r="H186" s="870">
        <v>71579324</v>
      </c>
      <c r="I186" s="870">
        <v>71579324</v>
      </c>
      <c r="J186" s="864" t="s">
        <v>276</v>
      </c>
      <c r="K186" s="864"/>
      <c r="L186" s="846" t="s">
        <v>277</v>
      </c>
      <c r="M186" s="847"/>
      <c r="N186" s="225">
        <v>60000000</v>
      </c>
      <c r="O186" s="109">
        <f>133.4/111.82</f>
        <v>1.1929887318905386</v>
      </c>
      <c r="P186" s="114" t="s">
        <v>204</v>
      </c>
      <c r="Q186" s="827">
        <f t="shared" si="12"/>
        <v>60000000.072563708</v>
      </c>
      <c r="R186" s="827"/>
      <c r="S186" s="285" t="s">
        <v>228</v>
      </c>
      <c r="T186" s="285"/>
      <c r="U186" s="285"/>
    </row>
    <row r="187" spans="1:21" ht="15.75" customHeight="1" x14ac:dyDescent="0.25">
      <c r="B187" s="285" t="s">
        <v>152</v>
      </c>
      <c r="C187" s="285"/>
      <c r="D187" s="862" t="s">
        <v>421</v>
      </c>
      <c r="E187" s="845"/>
      <c r="F187" s="79" t="s">
        <v>146</v>
      </c>
      <c r="G187" s="870">
        <v>300633160</v>
      </c>
      <c r="H187" s="870">
        <v>71579324</v>
      </c>
      <c r="I187" s="870">
        <v>71579324</v>
      </c>
      <c r="J187" s="864" t="s">
        <v>278</v>
      </c>
      <c r="K187" s="864"/>
      <c r="L187" s="846" t="s">
        <v>277</v>
      </c>
      <c r="M187" s="847"/>
      <c r="N187" s="225">
        <v>252000000</v>
      </c>
      <c r="O187" s="109">
        <f>133.4/111.82</f>
        <v>1.1929887318905386</v>
      </c>
      <c r="P187" s="114" t="s">
        <v>204</v>
      </c>
      <c r="Q187" s="827">
        <f t="shared" si="12"/>
        <v>251999999.63418287</v>
      </c>
      <c r="R187" s="827"/>
      <c r="S187" s="285" t="s">
        <v>228</v>
      </c>
      <c r="T187" s="285"/>
      <c r="U187" s="285"/>
    </row>
    <row r="188" spans="1:21" ht="15.75" customHeight="1" x14ac:dyDescent="0.25">
      <c r="B188" s="285" t="s">
        <v>153</v>
      </c>
      <c r="C188" s="285"/>
      <c r="D188" s="862" t="s">
        <v>421</v>
      </c>
      <c r="E188" s="845"/>
      <c r="F188" s="79" t="s">
        <v>146</v>
      </c>
      <c r="G188" s="870">
        <v>73891969</v>
      </c>
      <c r="H188" s="870">
        <v>71579324</v>
      </c>
      <c r="I188" s="870">
        <v>71579324</v>
      </c>
      <c r="J188" s="864" t="s">
        <v>279</v>
      </c>
      <c r="K188" s="864"/>
      <c r="L188" s="846" t="s">
        <v>280</v>
      </c>
      <c r="M188" s="847"/>
      <c r="N188" s="225">
        <v>60000000</v>
      </c>
      <c r="O188" s="109">
        <f>137.71/111.82</f>
        <v>1.2315328206045431</v>
      </c>
      <c r="P188" s="114" t="s">
        <v>281</v>
      </c>
      <c r="Q188" s="827">
        <f t="shared" si="12"/>
        <v>59999999.808147557</v>
      </c>
      <c r="R188" s="827"/>
      <c r="S188" s="285" t="s">
        <v>228</v>
      </c>
      <c r="T188" s="285"/>
      <c r="U188" s="285"/>
    </row>
    <row r="189" spans="1:21" ht="15.75" customHeight="1" x14ac:dyDescent="0.25">
      <c r="B189" s="285" t="s">
        <v>154</v>
      </c>
      <c r="C189" s="285"/>
      <c r="D189" s="862" t="s">
        <v>421</v>
      </c>
      <c r="E189" s="845"/>
      <c r="F189" s="79" t="s">
        <v>146</v>
      </c>
      <c r="G189" s="870">
        <v>74503666</v>
      </c>
      <c r="H189" s="870">
        <v>71579324</v>
      </c>
      <c r="I189" s="870">
        <v>71579324</v>
      </c>
      <c r="J189" s="864" t="s">
        <v>282</v>
      </c>
      <c r="K189" s="864"/>
      <c r="L189" s="846" t="s">
        <v>283</v>
      </c>
      <c r="M189" s="847"/>
      <c r="N189" s="225">
        <v>60000000</v>
      </c>
      <c r="O189" s="109">
        <f>138.85/111.82</f>
        <v>1.2417277767841173</v>
      </c>
      <c r="P189" s="114" t="s">
        <v>284</v>
      </c>
      <c r="Q189" s="827">
        <f t="shared" si="12"/>
        <v>59999999.511127122</v>
      </c>
      <c r="R189" s="827"/>
      <c r="S189" s="285" t="s">
        <v>1141</v>
      </c>
      <c r="T189" s="285"/>
      <c r="U189" s="285"/>
    </row>
    <row r="190" spans="1:21" ht="15.75" x14ac:dyDescent="0.25">
      <c r="B190" s="285" t="s">
        <v>229</v>
      </c>
      <c r="C190" s="285"/>
      <c r="D190" s="862" t="s">
        <v>421</v>
      </c>
      <c r="E190" s="845"/>
      <c r="F190" s="79" t="s">
        <v>146</v>
      </c>
      <c r="G190" s="870">
        <f>387419066-74503667</f>
        <v>312915399</v>
      </c>
      <c r="H190" s="870">
        <v>71579324</v>
      </c>
      <c r="I190" s="870">
        <v>71579324</v>
      </c>
      <c r="J190" s="864" t="s">
        <v>285</v>
      </c>
      <c r="K190" s="864"/>
      <c r="L190" s="846" t="s">
        <v>283</v>
      </c>
      <c r="M190" s="847"/>
      <c r="N190" s="225">
        <v>252000000</v>
      </c>
      <c r="O190" s="109">
        <f>138.85/111.82</f>
        <v>1.2417277767841173</v>
      </c>
      <c r="P190" s="114" t="s">
        <v>284</v>
      </c>
      <c r="Q190" s="827">
        <f t="shared" si="12"/>
        <v>251999999.39632699</v>
      </c>
      <c r="R190" s="827"/>
      <c r="S190" s="285" t="s">
        <v>286</v>
      </c>
      <c r="T190" s="285"/>
      <c r="U190" s="285"/>
    </row>
    <row r="191" spans="1:21" ht="15.75" x14ac:dyDescent="0.25">
      <c r="B191" s="285" t="s">
        <v>230</v>
      </c>
      <c r="C191" s="285"/>
      <c r="D191" s="862" t="s">
        <v>421</v>
      </c>
      <c r="E191" s="845"/>
      <c r="F191" s="79" t="s">
        <v>146</v>
      </c>
      <c r="G191" s="871">
        <v>76344124.489999995</v>
      </c>
      <c r="H191" s="870">
        <v>71579324</v>
      </c>
      <c r="I191" s="870">
        <v>71579324</v>
      </c>
      <c r="J191" s="864" t="s">
        <v>385</v>
      </c>
      <c r="K191" s="864"/>
      <c r="L191" s="851">
        <v>43305</v>
      </c>
      <c r="M191" s="847"/>
      <c r="N191" s="225">
        <v>60000000</v>
      </c>
      <c r="O191" s="109">
        <f>142.28/111.82</f>
        <v>1.272402074763012</v>
      </c>
      <c r="P191" s="114" t="s">
        <v>386</v>
      </c>
      <c r="Q191" s="827">
        <f t="shared" si="12"/>
        <v>60000000.003315993</v>
      </c>
      <c r="R191" s="827"/>
      <c r="S191" s="285" t="s">
        <v>1141</v>
      </c>
      <c r="T191" s="285"/>
      <c r="U191" s="285"/>
    </row>
    <row r="192" spans="1:21" ht="15" customHeight="1" x14ac:dyDescent="0.25">
      <c r="B192" s="285" t="s">
        <v>231</v>
      </c>
      <c r="C192" s="285"/>
      <c r="D192" s="862" t="s">
        <v>421</v>
      </c>
      <c r="E192" s="845"/>
      <c r="F192" s="79" t="s">
        <v>146</v>
      </c>
      <c r="G192" s="871">
        <v>398551959</v>
      </c>
      <c r="H192" s="870">
        <v>71579324</v>
      </c>
      <c r="I192" s="870">
        <v>71579324</v>
      </c>
      <c r="J192" s="864" t="s">
        <v>1142</v>
      </c>
      <c r="K192" s="864"/>
      <c r="L192" s="851">
        <v>43445</v>
      </c>
      <c r="M192" s="847"/>
      <c r="N192" s="225">
        <f>60000000+252000000</f>
        <v>312000000</v>
      </c>
      <c r="O192" s="109">
        <f>142.84/111.82</f>
        <v>1.2774101234126276</v>
      </c>
      <c r="P192" s="114" t="s">
        <v>422</v>
      </c>
      <c r="Q192" s="827">
        <f t="shared" si="12"/>
        <v>312000000.38770646</v>
      </c>
      <c r="R192" s="827"/>
      <c r="S192" s="285" t="s">
        <v>228</v>
      </c>
      <c r="T192" s="285"/>
      <c r="U192" s="285"/>
    </row>
    <row r="193" spans="1:26" ht="15" customHeight="1" x14ac:dyDescent="0.25">
      <c r="B193" s="285" t="s">
        <v>232</v>
      </c>
      <c r="C193" s="285"/>
      <c r="D193" s="862" t="s">
        <v>421</v>
      </c>
      <c r="E193" s="845"/>
      <c r="F193" s="79" t="s">
        <v>146</v>
      </c>
      <c r="G193" s="871">
        <v>79133889</v>
      </c>
      <c r="H193" s="870">
        <v>71579324</v>
      </c>
      <c r="I193" s="870">
        <v>71579324</v>
      </c>
      <c r="J193" s="864" t="s">
        <v>1143</v>
      </c>
      <c r="K193" s="864"/>
      <c r="L193" s="851">
        <v>43686</v>
      </c>
      <c r="M193" s="847"/>
      <c r="N193" s="225">
        <v>60000000</v>
      </c>
      <c r="O193" s="109">
        <f>102.71/78.05</f>
        <v>1.3159513132607303</v>
      </c>
      <c r="P193" s="114" t="s">
        <v>518</v>
      </c>
      <c r="Q193" s="827">
        <f t="shared" si="12"/>
        <v>60134359.2293837</v>
      </c>
      <c r="R193" s="827"/>
      <c r="S193" s="285" t="s">
        <v>1141</v>
      </c>
      <c r="T193" s="285"/>
      <c r="U193" s="285"/>
    </row>
    <row r="194" spans="1:26" ht="15" customHeight="1" x14ac:dyDescent="0.25">
      <c r="B194" s="285" t="s">
        <v>233</v>
      </c>
      <c r="C194" s="285"/>
      <c r="D194" s="862" t="s">
        <v>421</v>
      </c>
      <c r="E194" s="845"/>
      <c r="F194" s="79" t="s">
        <v>146</v>
      </c>
      <c r="G194" s="871">
        <v>333395516</v>
      </c>
      <c r="H194" s="870">
        <v>71579324</v>
      </c>
      <c r="I194" s="870">
        <v>71579324</v>
      </c>
      <c r="J194" s="864" t="s">
        <v>571</v>
      </c>
      <c r="K194" s="864"/>
      <c r="L194" s="851">
        <v>43748</v>
      </c>
      <c r="M194" s="847"/>
      <c r="N194" s="225">
        <v>252000000</v>
      </c>
      <c r="O194" s="109">
        <f>103.26/78.05</f>
        <v>1.322998078155029</v>
      </c>
      <c r="P194" s="114" t="s">
        <v>563</v>
      </c>
      <c r="Q194" s="827">
        <f t="shared" si="12"/>
        <v>252000000.23048612</v>
      </c>
      <c r="R194" s="827"/>
      <c r="S194" s="285" t="s">
        <v>1144</v>
      </c>
      <c r="T194" s="285"/>
      <c r="U194" s="285"/>
    </row>
    <row r="195" spans="1:26" ht="15.75" customHeight="1" x14ac:dyDescent="0.25">
      <c r="B195" s="1104" t="s">
        <v>234</v>
      </c>
      <c r="C195" s="1104"/>
      <c r="D195" s="1105" t="s">
        <v>421</v>
      </c>
      <c r="E195" s="1106"/>
      <c r="F195" s="1107" t="s">
        <v>146</v>
      </c>
      <c r="G195" s="871">
        <v>79795004</v>
      </c>
      <c r="H195" s="870"/>
      <c r="I195" s="130"/>
      <c r="J195" s="864" t="s">
        <v>1145</v>
      </c>
      <c r="K195" s="864"/>
      <c r="L195" s="1108">
        <v>43844</v>
      </c>
      <c r="M195" s="1109"/>
      <c r="N195" s="1110">
        <v>60000000</v>
      </c>
      <c r="O195" s="1111">
        <f>103.8/78.05</f>
        <v>1.3299167200512492</v>
      </c>
      <c r="P195" s="1112" t="s">
        <v>576</v>
      </c>
      <c r="Q195" s="1113">
        <f t="shared" si="12"/>
        <v>60000000.599229291</v>
      </c>
      <c r="R195" s="1113"/>
      <c r="S195" s="1104" t="s">
        <v>1141</v>
      </c>
      <c r="T195" s="1104"/>
      <c r="U195" s="1104"/>
    </row>
    <row r="196" spans="1:26" ht="15.75" customHeight="1" x14ac:dyDescent="0.25">
      <c r="B196" s="285" t="s">
        <v>236</v>
      </c>
      <c r="C196" s="285"/>
      <c r="D196" s="862" t="s">
        <v>421</v>
      </c>
      <c r="E196" s="845"/>
      <c r="F196" s="79" t="s">
        <v>146</v>
      </c>
      <c r="G196" s="219">
        <v>80694426.650000006</v>
      </c>
      <c r="H196" s="223"/>
      <c r="I196" s="223"/>
      <c r="J196" s="864" t="s">
        <v>1146</v>
      </c>
      <c r="K196" s="864"/>
      <c r="L196" s="851">
        <v>44026</v>
      </c>
      <c r="M196" s="847"/>
      <c r="N196" s="225">
        <v>60000000</v>
      </c>
      <c r="O196" s="109">
        <f>104.97/78.05</f>
        <v>1.3449071108263935</v>
      </c>
      <c r="P196" s="114" t="s">
        <v>1133</v>
      </c>
      <c r="Q196" s="827">
        <f t="shared" si="12"/>
        <v>60000000.000309609</v>
      </c>
      <c r="R196" s="827"/>
      <c r="S196" s="285" t="s">
        <v>228</v>
      </c>
      <c r="T196" s="285"/>
      <c r="U196" s="285"/>
    </row>
    <row r="197" spans="1:26" ht="15" customHeight="1" x14ac:dyDescent="0.2"/>
    <row r="198" spans="1:26" ht="15" customHeight="1" x14ac:dyDescent="0.2"/>
    <row r="199" spans="1:26" ht="15" customHeight="1" x14ac:dyDescent="0.2">
      <c r="A199" s="1" t="s">
        <v>582</v>
      </c>
      <c r="B199" s="866" t="s">
        <v>287</v>
      </c>
      <c r="C199" s="867"/>
      <c r="D199" s="867"/>
      <c r="E199" s="867"/>
      <c r="F199" s="867"/>
      <c r="G199" s="867"/>
      <c r="H199" s="867"/>
      <c r="I199" s="867"/>
      <c r="J199" s="867"/>
      <c r="K199" s="867"/>
      <c r="L199" s="867"/>
      <c r="M199" s="867"/>
      <c r="N199" s="867"/>
      <c r="O199" s="867"/>
      <c r="P199" s="867"/>
      <c r="Q199" s="867"/>
      <c r="R199" s="867"/>
      <c r="S199" s="867"/>
      <c r="T199" s="867"/>
      <c r="U199" s="868"/>
      <c r="V199" s="872"/>
      <c r="W199" s="872"/>
      <c r="X199" s="873"/>
      <c r="Y199" s="873"/>
      <c r="Z199" s="873"/>
    </row>
    <row r="200" spans="1:26" ht="15" customHeight="1" x14ac:dyDescent="0.2">
      <c r="B200" s="765" t="s">
        <v>133</v>
      </c>
      <c r="C200" s="765"/>
      <c r="D200" s="766" t="s">
        <v>134</v>
      </c>
      <c r="E200" s="766"/>
      <c r="F200" s="766" t="s">
        <v>135</v>
      </c>
      <c r="G200" s="769" t="s">
        <v>136</v>
      </c>
      <c r="H200" s="769"/>
      <c r="I200" s="769"/>
      <c r="J200" s="769"/>
      <c r="K200" s="769"/>
      <c r="L200" s="769"/>
      <c r="M200" s="769"/>
      <c r="N200" s="769" t="s">
        <v>137</v>
      </c>
      <c r="O200" s="769"/>
      <c r="P200" s="769"/>
      <c r="Q200" s="769"/>
      <c r="R200" s="769"/>
      <c r="S200" s="769" t="s">
        <v>99</v>
      </c>
      <c r="T200" s="769"/>
      <c r="U200" s="769"/>
    </row>
    <row r="201" spans="1:26" ht="15" customHeight="1" x14ac:dyDescent="0.2">
      <c r="B201" s="765"/>
      <c r="C201" s="765"/>
      <c r="D201" s="766"/>
      <c r="E201" s="766"/>
      <c r="F201" s="766"/>
      <c r="G201" s="785" t="s">
        <v>138</v>
      </c>
      <c r="H201" s="766"/>
      <c r="I201" s="766"/>
      <c r="J201" s="785" t="s">
        <v>139</v>
      </c>
      <c r="K201" s="785"/>
      <c r="L201" s="785" t="s">
        <v>1101</v>
      </c>
      <c r="M201" s="785"/>
      <c r="N201" s="221" t="s">
        <v>140</v>
      </c>
      <c r="O201" s="221" t="s">
        <v>141</v>
      </c>
      <c r="P201" s="221" t="s">
        <v>142</v>
      </c>
      <c r="Q201" s="785" t="s">
        <v>143</v>
      </c>
      <c r="R201" s="785"/>
      <c r="S201" s="769"/>
      <c r="T201" s="769"/>
      <c r="U201" s="769"/>
    </row>
    <row r="202" spans="1:26" ht="15" customHeight="1" x14ac:dyDescent="0.25">
      <c r="B202" s="291" t="s">
        <v>144</v>
      </c>
      <c r="C202" s="293"/>
      <c r="D202" s="862" t="s">
        <v>52</v>
      </c>
      <c r="E202" s="845"/>
      <c r="F202" s="79" t="s">
        <v>146</v>
      </c>
      <c r="G202" s="1114">
        <v>1137653386</v>
      </c>
      <c r="H202" s="1114"/>
      <c r="I202" s="1114"/>
      <c r="J202" s="864" t="s">
        <v>288</v>
      </c>
      <c r="K202" s="864"/>
      <c r="L202" s="846" t="s">
        <v>289</v>
      </c>
      <c r="M202" s="847"/>
      <c r="N202" s="112">
        <v>923770253.59000003</v>
      </c>
      <c r="O202" s="59">
        <f>137.71/111.82</f>
        <v>1.2315328206045431</v>
      </c>
      <c r="P202" s="110" t="s">
        <v>235</v>
      </c>
      <c r="Q202" s="808">
        <f t="shared" ref="Q202:Q239" si="13">+G202/O202</f>
        <v>923770253.59465539</v>
      </c>
      <c r="R202" s="810"/>
      <c r="S202" s="285" t="s">
        <v>228</v>
      </c>
      <c r="T202" s="285"/>
      <c r="U202" s="285"/>
    </row>
    <row r="203" spans="1:26" ht="15" customHeight="1" x14ac:dyDescent="0.25">
      <c r="B203" s="291" t="s">
        <v>148</v>
      </c>
      <c r="C203" s="293"/>
      <c r="D203" s="845" t="s">
        <v>52</v>
      </c>
      <c r="E203" s="845"/>
      <c r="F203" s="79" t="s">
        <v>146</v>
      </c>
      <c r="G203" s="1114">
        <v>1138975183</v>
      </c>
      <c r="H203" s="1114"/>
      <c r="I203" s="1114"/>
      <c r="J203" s="864" t="s">
        <v>290</v>
      </c>
      <c r="K203" s="864"/>
      <c r="L203" s="846" t="s">
        <v>291</v>
      </c>
      <c r="M203" s="847"/>
      <c r="N203" s="112">
        <v>923770253.59000003</v>
      </c>
      <c r="O203" s="59">
        <f>137.87/111.82</f>
        <v>1.2329636916472904</v>
      </c>
      <c r="P203" s="110" t="s">
        <v>237</v>
      </c>
      <c r="Q203" s="808">
        <f t="shared" si="13"/>
        <v>923770254.31972146</v>
      </c>
      <c r="R203" s="810"/>
      <c r="S203" s="285" t="s">
        <v>228</v>
      </c>
      <c r="T203" s="285"/>
      <c r="U203" s="285"/>
    </row>
    <row r="204" spans="1:26" ht="15" customHeight="1" x14ac:dyDescent="0.25">
      <c r="B204" s="291" t="s">
        <v>149</v>
      </c>
      <c r="C204" s="293"/>
      <c r="D204" s="845" t="s">
        <v>52</v>
      </c>
      <c r="E204" s="845"/>
      <c r="F204" s="79" t="s">
        <v>146</v>
      </c>
      <c r="G204" s="1114">
        <v>1139966530</v>
      </c>
      <c r="H204" s="1114"/>
      <c r="I204" s="1114"/>
      <c r="J204" s="864" t="s">
        <v>292</v>
      </c>
      <c r="K204" s="864"/>
      <c r="L204" s="846" t="s">
        <v>293</v>
      </c>
      <c r="M204" s="847"/>
      <c r="N204" s="112">
        <v>923770253.59000003</v>
      </c>
      <c r="O204" s="59">
        <f>137.99/111.82</f>
        <v>1.2340368449293508</v>
      </c>
      <c r="P204" s="110" t="s">
        <v>294</v>
      </c>
      <c r="Q204" s="808">
        <f t="shared" si="13"/>
        <v>923770254.25465608</v>
      </c>
      <c r="R204" s="810"/>
      <c r="S204" s="285" t="s">
        <v>228</v>
      </c>
      <c r="T204" s="285"/>
      <c r="U204" s="285"/>
    </row>
    <row r="205" spans="1:26" ht="15" customHeight="1" x14ac:dyDescent="0.25">
      <c r="B205" s="291" t="s">
        <v>150</v>
      </c>
      <c r="C205" s="293"/>
      <c r="D205" s="845" t="s">
        <v>52</v>
      </c>
      <c r="E205" s="845"/>
      <c r="F205" s="79" t="s">
        <v>146</v>
      </c>
      <c r="G205" s="1114">
        <v>1140462203</v>
      </c>
      <c r="H205" s="1114"/>
      <c r="I205" s="1114"/>
      <c r="J205" s="864" t="s">
        <v>295</v>
      </c>
      <c r="K205" s="864"/>
      <c r="L205" s="846" t="s">
        <v>259</v>
      </c>
      <c r="M205" s="847"/>
      <c r="N205" s="112">
        <v>923770253.59000003</v>
      </c>
      <c r="O205" s="59">
        <f>138.05/111.82</f>
        <v>1.2345734215703812</v>
      </c>
      <c r="P205" s="110" t="s">
        <v>296</v>
      </c>
      <c r="Q205" s="808">
        <f t="shared" si="13"/>
        <v>923770253.81716752</v>
      </c>
      <c r="R205" s="810"/>
      <c r="S205" s="285" t="s">
        <v>228</v>
      </c>
      <c r="T205" s="285"/>
      <c r="U205" s="285"/>
    </row>
    <row r="206" spans="1:26" ht="15" customHeight="1" x14ac:dyDescent="0.25">
      <c r="B206" s="291" t="s">
        <v>151</v>
      </c>
      <c r="C206" s="293"/>
      <c r="D206" s="845" t="s">
        <v>52</v>
      </c>
      <c r="E206" s="845"/>
      <c r="F206" s="79" t="s">
        <v>146</v>
      </c>
      <c r="G206" s="1114">
        <v>1140627428</v>
      </c>
      <c r="H206" s="1114"/>
      <c r="I206" s="1114"/>
      <c r="J206" s="864" t="s">
        <v>297</v>
      </c>
      <c r="K206" s="864"/>
      <c r="L206" s="846" t="s">
        <v>298</v>
      </c>
      <c r="M206" s="847"/>
      <c r="N206" s="112">
        <v>923770253.59000003</v>
      </c>
      <c r="O206" s="59">
        <f>138.07/111.82</f>
        <v>1.2347522804507245</v>
      </c>
      <c r="P206" s="110" t="s">
        <v>299</v>
      </c>
      <c r="Q206" s="808">
        <f t="shared" si="13"/>
        <v>923770254.21134198</v>
      </c>
      <c r="R206" s="810"/>
      <c r="S206" s="285" t="s">
        <v>228</v>
      </c>
      <c r="T206" s="285"/>
      <c r="U206" s="285"/>
    </row>
    <row r="207" spans="1:26" ht="15" customHeight="1" x14ac:dyDescent="0.25">
      <c r="B207" s="291" t="s">
        <v>152</v>
      </c>
      <c r="C207" s="293"/>
      <c r="D207" s="845" t="s">
        <v>52</v>
      </c>
      <c r="E207" s="845"/>
      <c r="F207" s="79" t="s">
        <v>146</v>
      </c>
      <c r="G207" s="1114">
        <v>1142692734</v>
      </c>
      <c r="H207" s="1114"/>
      <c r="I207" s="1114"/>
      <c r="J207" s="864" t="s">
        <v>300</v>
      </c>
      <c r="K207" s="864"/>
      <c r="L207" s="846" t="s">
        <v>301</v>
      </c>
      <c r="M207" s="847"/>
      <c r="N207" s="112">
        <v>923770253.59000003</v>
      </c>
      <c r="O207" s="59">
        <f>138.32/111.82</f>
        <v>1.2369880164550171</v>
      </c>
      <c r="P207" s="110" t="s">
        <v>302</v>
      </c>
      <c r="Q207" s="808">
        <f t="shared" si="13"/>
        <v>923770253.87420464</v>
      </c>
      <c r="R207" s="810"/>
      <c r="S207" s="285" t="s">
        <v>228</v>
      </c>
      <c r="T207" s="285"/>
      <c r="U207" s="285"/>
    </row>
    <row r="208" spans="1:26" ht="15" customHeight="1" x14ac:dyDescent="0.25">
      <c r="B208" s="291" t="s">
        <v>153</v>
      </c>
      <c r="C208" s="293"/>
      <c r="D208" s="845" t="s">
        <v>52</v>
      </c>
      <c r="E208" s="845"/>
      <c r="F208" s="79" t="s">
        <v>146</v>
      </c>
      <c r="G208" s="1114">
        <v>1147071184</v>
      </c>
      <c r="H208" s="1114"/>
      <c r="I208" s="1114"/>
      <c r="J208" s="864" t="s">
        <v>303</v>
      </c>
      <c r="K208" s="864"/>
      <c r="L208" s="846" t="s">
        <v>283</v>
      </c>
      <c r="M208" s="847"/>
      <c r="N208" s="112">
        <v>923770253.59000003</v>
      </c>
      <c r="O208" s="59">
        <f>138.85/111.82</f>
        <v>1.2417277767841173</v>
      </c>
      <c r="P208" s="110" t="s">
        <v>304</v>
      </c>
      <c r="Q208" s="808">
        <f t="shared" si="13"/>
        <v>923770254.19431043</v>
      </c>
      <c r="R208" s="810"/>
      <c r="S208" s="285" t="s">
        <v>228</v>
      </c>
      <c r="T208" s="285"/>
      <c r="U208" s="285"/>
    </row>
    <row r="209" spans="2:21" ht="15" customHeight="1" x14ac:dyDescent="0.25">
      <c r="B209" s="291" t="s">
        <v>154</v>
      </c>
      <c r="C209" s="293"/>
      <c r="D209" s="845" t="s">
        <v>52</v>
      </c>
      <c r="E209" s="845"/>
      <c r="F209" s="79" t="s">
        <v>146</v>
      </c>
      <c r="G209" s="1114">
        <v>1154258450</v>
      </c>
      <c r="H209" s="1114"/>
      <c r="I209" s="1114"/>
      <c r="J209" s="864" t="s">
        <v>305</v>
      </c>
      <c r="K209" s="864"/>
      <c r="L209" s="846" t="s">
        <v>306</v>
      </c>
      <c r="M209" s="847"/>
      <c r="N209" s="112">
        <v>923770253.59000003</v>
      </c>
      <c r="O209" s="59">
        <f>139.72/111.82</f>
        <v>1.2495081380790556</v>
      </c>
      <c r="P209" s="110" t="s">
        <v>307</v>
      </c>
      <c r="Q209" s="808">
        <f t="shared" si="13"/>
        <v>923770253.9292872</v>
      </c>
      <c r="R209" s="810"/>
      <c r="S209" s="285" t="s">
        <v>228</v>
      </c>
      <c r="T209" s="285"/>
      <c r="U209" s="285"/>
    </row>
    <row r="210" spans="2:21" ht="15" customHeight="1" x14ac:dyDescent="0.25">
      <c r="B210" s="291" t="s">
        <v>229</v>
      </c>
      <c r="C210" s="293"/>
      <c r="D210" s="874" t="s">
        <v>52</v>
      </c>
      <c r="E210" s="875"/>
      <c r="F210" s="79" t="s">
        <v>146</v>
      </c>
      <c r="G210" s="1114">
        <v>1162437063</v>
      </c>
      <c r="H210" s="1114"/>
      <c r="I210" s="1114"/>
      <c r="J210" s="864" t="s">
        <v>308</v>
      </c>
      <c r="K210" s="864"/>
      <c r="L210" s="846" t="s">
        <v>309</v>
      </c>
      <c r="M210" s="847"/>
      <c r="N210" s="112">
        <v>923770253.59000003</v>
      </c>
      <c r="O210" s="59">
        <f>140.71/111.82</f>
        <v>1.2583616526560546</v>
      </c>
      <c r="P210" s="110" t="s">
        <v>310</v>
      </c>
      <c r="Q210" s="808">
        <f t="shared" si="13"/>
        <v>923770253.60429239</v>
      </c>
      <c r="R210" s="810"/>
      <c r="S210" s="285" t="s">
        <v>228</v>
      </c>
      <c r="T210" s="285"/>
      <c r="U210" s="285"/>
    </row>
    <row r="211" spans="2:21" ht="15" customHeight="1" x14ac:dyDescent="0.25">
      <c r="B211" s="291" t="s">
        <v>230</v>
      </c>
      <c r="C211" s="293"/>
      <c r="D211" s="845" t="s">
        <v>52</v>
      </c>
      <c r="E211" s="845"/>
      <c r="F211" s="79" t="s">
        <v>146</v>
      </c>
      <c r="G211" s="1114">
        <v>1165245880</v>
      </c>
      <c r="H211" s="1114"/>
      <c r="I211" s="1114"/>
      <c r="J211" s="864" t="s">
        <v>311</v>
      </c>
      <c r="K211" s="864"/>
      <c r="L211" s="846" t="s">
        <v>312</v>
      </c>
      <c r="M211" s="847"/>
      <c r="N211" s="112">
        <v>923770253.59000003</v>
      </c>
      <c r="O211" s="115">
        <f>141.05/111.82</f>
        <v>1.2614022536218925</v>
      </c>
      <c r="P211" s="110" t="s">
        <v>313</v>
      </c>
      <c r="Q211" s="808">
        <f t="shared" si="13"/>
        <v>923770253.82204878</v>
      </c>
      <c r="R211" s="810"/>
      <c r="S211" s="285" t="s">
        <v>228</v>
      </c>
      <c r="T211" s="285"/>
      <c r="U211" s="285"/>
    </row>
    <row r="212" spans="2:21" ht="15" customHeight="1" x14ac:dyDescent="0.25">
      <c r="B212" s="291" t="s">
        <v>231</v>
      </c>
      <c r="C212" s="293"/>
      <c r="D212" s="845" t="s">
        <v>52</v>
      </c>
      <c r="E212" s="845"/>
      <c r="F212" s="79" t="s">
        <v>146</v>
      </c>
      <c r="G212" s="1114">
        <v>1170615677</v>
      </c>
      <c r="H212" s="1114"/>
      <c r="I212" s="1114"/>
      <c r="J212" s="864" t="s">
        <v>379</v>
      </c>
      <c r="K212" s="864"/>
      <c r="L212" s="846" t="s">
        <v>369</v>
      </c>
      <c r="M212" s="847"/>
      <c r="N212" s="112">
        <v>923770253.59000003</v>
      </c>
      <c r="O212" s="115">
        <f>141.7/111.82</f>
        <v>1.2672151672330532</v>
      </c>
      <c r="P212" s="110" t="s">
        <v>262</v>
      </c>
      <c r="Q212" s="808">
        <f t="shared" si="13"/>
        <v>923770254.07297099</v>
      </c>
      <c r="R212" s="810"/>
      <c r="S212" s="285" t="s">
        <v>228</v>
      </c>
      <c r="T212" s="285"/>
      <c r="U212" s="285"/>
    </row>
    <row r="213" spans="2:21" ht="15" customHeight="1" x14ac:dyDescent="0.25">
      <c r="B213" s="291" t="s">
        <v>232</v>
      </c>
      <c r="C213" s="293"/>
      <c r="D213" s="874" t="s">
        <v>52</v>
      </c>
      <c r="E213" s="875"/>
      <c r="F213" s="79" t="s">
        <v>146</v>
      </c>
      <c r="G213" s="1114">
        <v>1173589718</v>
      </c>
      <c r="H213" s="1114"/>
      <c r="I213" s="1114"/>
      <c r="J213" s="864" t="s">
        <v>380</v>
      </c>
      <c r="K213" s="864"/>
      <c r="L213" s="846" t="s">
        <v>381</v>
      </c>
      <c r="M213" s="847"/>
      <c r="N213" s="112">
        <v>923770253.59000003</v>
      </c>
      <c r="O213" s="115">
        <f>142.06/111.82</f>
        <v>1.2704346270792346</v>
      </c>
      <c r="P213" s="110" t="s">
        <v>382</v>
      </c>
      <c r="Q213" s="808">
        <f t="shared" si="13"/>
        <v>923770253.88399255</v>
      </c>
      <c r="R213" s="810"/>
      <c r="S213" s="285" t="s">
        <v>228</v>
      </c>
      <c r="T213" s="285"/>
      <c r="U213" s="285"/>
    </row>
    <row r="214" spans="2:21" ht="15" customHeight="1" x14ac:dyDescent="0.25">
      <c r="B214" s="291" t="s">
        <v>233</v>
      </c>
      <c r="C214" s="293"/>
      <c r="D214" s="845" t="s">
        <v>52</v>
      </c>
      <c r="E214" s="845"/>
      <c r="F214" s="79" t="s">
        <v>146</v>
      </c>
      <c r="G214" s="1114">
        <v>1175407188</v>
      </c>
      <c r="H214" s="1114"/>
      <c r="I214" s="1114"/>
      <c r="J214" s="864" t="s">
        <v>387</v>
      </c>
      <c r="K214" s="864"/>
      <c r="L214" s="846" t="s">
        <v>388</v>
      </c>
      <c r="M214" s="847"/>
      <c r="N214" s="112">
        <v>923770253.59000003</v>
      </c>
      <c r="O214" s="115">
        <f>142.28/111.82</f>
        <v>1.272402074763012</v>
      </c>
      <c r="P214" s="110" t="s">
        <v>389</v>
      </c>
      <c r="Q214" s="808">
        <f t="shared" si="13"/>
        <v>923770254.16193414</v>
      </c>
      <c r="R214" s="810"/>
      <c r="S214" s="285" t="s">
        <v>228</v>
      </c>
      <c r="T214" s="285"/>
      <c r="U214" s="285"/>
    </row>
    <row r="215" spans="2:21" ht="15.75" customHeight="1" x14ac:dyDescent="0.25">
      <c r="B215" s="291" t="s">
        <v>234</v>
      </c>
      <c r="C215" s="293"/>
      <c r="D215" s="845" t="s">
        <v>52</v>
      </c>
      <c r="E215" s="845"/>
      <c r="F215" s="79" t="s">
        <v>146</v>
      </c>
      <c r="G215" s="1114">
        <v>1173920167</v>
      </c>
      <c r="H215" s="1114"/>
      <c r="I215" s="1114"/>
      <c r="J215" s="864" t="s">
        <v>392</v>
      </c>
      <c r="K215" s="864"/>
      <c r="L215" s="846" t="s">
        <v>393</v>
      </c>
      <c r="M215" s="847"/>
      <c r="N215" s="112">
        <v>923770253.59000003</v>
      </c>
      <c r="O215" s="115">
        <f>142.1/111.82</f>
        <v>1.2707923448399214</v>
      </c>
      <c r="P215" s="110" t="s">
        <v>394</v>
      </c>
      <c r="Q215" s="808">
        <f t="shared" si="13"/>
        <v>923770253.86305404</v>
      </c>
      <c r="R215" s="810"/>
      <c r="S215" s="285" t="s">
        <v>228</v>
      </c>
      <c r="T215" s="285"/>
      <c r="U215" s="285"/>
    </row>
    <row r="216" spans="2:21" ht="15.75" customHeight="1" x14ac:dyDescent="0.25">
      <c r="B216" s="291" t="s">
        <v>236</v>
      </c>
      <c r="C216" s="293"/>
      <c r="D216" s="845" t="s">
        <v>52</v>
      </c>
      <c r="E216" s="845"/>
      <c r="F216" s="79" t="s">
        <v>146</v>
      </c>
      <c r="G216" s="1114">
        <v>1177224657</v>
      </c>
      <c r="H216" s="1114"/>
      <c r="I216" s="1114"/>
      <c r="J216" s="864" t="s">
        <v>404</v>
      </c>
      <c r="K216" s="864"/>
      <c r="L216" s="846" t="s">
        <v>407</v>
      </c>
      <c r="M216" s="847"/>
      <c r="N216" s="112">
        <v>923770253.59000003</v>
      </c>
      <c r="O216" s="115">
        <f>142.5/111.82</f>
        <v>1.2743695224467895</v>
      </c>
      <c r="P216" s="110" t="s">
        <v>408</v>
      </c>
      <c r="Q216" s="808">
        <f t="shared" si="13"/>
        <v>923770253.65431583</v>
      </c>
      <c r="R216" s="810"/>
      <c r="S216" s="285" t="s">
        <v>1147</v>
      </c>
      <c r="T216" s="285"/>
      <c r="U216" s="285"/>
    </row>
    <row r="217" spans="2:21" ht="15.75" customHeight="1" x14ac:dyDescent="0.25">
      <c r="B217" s="291" t="s">
        <v>238</v>
      </c>
      <c r="C217" s="293"/>
      <c r="D217" s="845" t="s">
        <v>52</v>
      </c>
      <c r="E217" s="845"/>
      <c r="F217" s="79" t="s">
        <v>146</v>
      </c>
      <c r="G217" s="1114">
        <v>1177224657</v>
      </c>
      <c r="H217" s="1114"/>
      <c r="I217" s="1114"/>
      <c r="J217" s="864" t="s">
        <v>409</v>
      </c>
      <c r="K217" s="864"/>
      <c r="L217" s="846" t="s">
        <v>407</v>
      </c>
      <c r="M217" s="847"/>
      <c r="N217" s="112">
        <v>923770253.59000003</v>
      </c>
      <c r="O217" s="115">
        <f>142.5/111.82</f>
        <v>1.2743695224467895</v>
      </c>
      <c r="P217" s="110" t="s">
        <v>410</v>
      </c>
      <c r="Q217" s="808">
        <f t="shared" si="13"/>
        <v>923770253.65431583</v>
      </c>
      <c r="R217" s="810"/>
      <c r="S217" s="285" t="s">
        <v>228</v>
      </c>
      <c r="T217" s="285"/>
      <c r="U217" s="285"/>
    </row>
    <row r="218" spans="2:21" ht="56.25" customHeight="1" x14ac:dyDescent="0.25">
      <c r="B218" s="291" t="s">
        <v>241</v>
      </c>
      <c r="C218" s="293"/>
      <c r="D218" s="845" t="s">
        <v>52</v>
      </c>
      <c r="E218" s="845"/>
      <c r="F218" s="79" t="s">
        <v>146</v>
      </c>
      <c r="G218" s="1114">
        <v>1178629066</v>
      </c>
      <c r="H218" s="1114"/>
      <c r="I218" s="1114"/>
      <c r="J218" s="864" t="s">
        <v>413</v>
      </c>
      <c r="K218" s="864"/>
      <c r="L218" s="851">
        <v>43431</v>
      </c>
      <c r="M218" s="847"/>
      <c r="N218" s="112">
        <v>923770253.59000003</v>
      </c>
      <c r="O218" s="115">
        <f>142.67/111.82</f>
        <v>1.2758898229297084</v>
      </c>
      <c r="P218" s="110" t="s">
        <v>410</v>
      </c>
      <c r="Q218" s="808">
        <f t="shared" si="13"/>
        <v>923770254.15378153</v>
      </c>
      <c r="R218" s="810"/>
      <c r="S218" s="285" t="s">
        <v>228</v>
      </c>
      <c r="T218" s="285"/>
      <c r="U218" s="285"/>
    </row>
    <row r="219" spans="2:21" ht="20.25" customHeight="1" x14ac:dyDescent="0.25">
      <c r="B219" s="291" t="s">
        <v>244</v>
      </c>
      <c r="C219" s="293"/>
      <c r="D219" s="845" t="s">
        <v>52</v>
      </c>
      <c r="E219" s="845"/>
      <c r="F219" s="79" t="s">
        <v>146</v>
      </c>
      <c r="G219" s="1114">
        <v>1180033474</v>
      </c>
      <c r="H219" s="1114"/>
      <c r="I219" s="1114"/>
      <c r="J219" s="864" t="s">
        <v>423</v>
      </c>
      <c r="K219" s="864"/>
      <c r="L219" s="876">
        <v>43445</v>
      </c>
      <c r="M219" s="847"/>
      <c r="N219" s="112">
        <v>923770253.59000003</v>
      </c>
      <c r="O219" s="115">
        <f>142.84/111.82</f>
        <v>1.2774101234126276</v>
      </c>
      <c r="P219" s="110" t="s">
        <v>422</v>
      </c>
      <c r="Q219" s="808">
        <f>+G219/O219</f>
        <v>923770253.86922419</v>
      </c>
      <c r="R219" s="810"/>
      <c r="S219" s="285" t="s">
        <v>228</v>
      </c>
      <c r="T219" s="285"/>
      <c r="U219" s="285"/>
    </row>
    <row r="220" spans="2:21" ht="50.25" customHeight="1" x14ac:dyDescent="0.25">
      <c r="B220" s="291" t="s">
        <v>323</v>
      </c>
      <c r="C220" s="293"/>
      <c r="D220" s="845" t="s">
        <v>52</v>
      </c>
      <c r="E220" s="845"/>
      <c r="F220" s="79" t="s">
        <v>146</v>
      </c>
      <c r="G220" s="1114">
        <v>1180033474</v>
      </c>
      <c r="H220" s="1114"/>
      <c r="I220" s="1114"/>
      <c r="J220" s="864" t="s">
        <v>424</v>
      </c>
      <c r="K220" s="864"/>
      <c r="L220" s="876">
        <v>43445</v>
      </c>
      <c r="M220" s="847"/>
      <c r="N220" s="112">
        <v>923770253.59000003</v>
      </c>
      <c r="O220" s="115">
        <f>142.84/111.82</f>
        <v>1.2774101234126276</v>
      </c>
      <c r="P220" s="110" t="s">
        <v>422</v>
      </c>
      <c r="Q220" s="808">
        <f t="shared" ref="Q220" si="14">+G220/O220</f>
        <v>923770253.86922419</v>
      </c>
      <c r="R220" s="810"/>
      <c r="S220" s="285" t="s">
        <v>228</v>
      </c>
      <c r="T220" s="285"/>
      <c r="U220" s="285"/>
    </row>
    <row r="221" spans="2:21" ht="50.25" customHeight="1" x14ac:dyDescent="0.25">
      <c r="B221" s="291" t="s">
        <v>324</v>
      </c>
      <c r="C221" s="293"/>
      <c r="D221" s="845" t="s">
        <v>52</v>
      </c>
      <c r="E221" s="845"/>
      <c r="F221" s="79" t="s">
        <v>146</v>
      </c>
      <c r="G221" s="1114">
        <v>1190690455</v>
      </c>
      <c r="H221" s="1114"/>
      <c r="I221" s="1114"/>
      <c r="J221" s="864" t="s">
        <v>433</v>
      </c>
      <c r="K221" s="864"/>
      <c r="L221" s="876">
        <v>43515</v>
      </c>
      <c r="M221" s="847"/>
      <c r="N221" s="112">
        <v>923770253.59000003</v>
      </c>
      <c r="O221" s="115">
        <f>100.6/78.05</f>
        <v>1.2889173606662396</v>
      </c>
      <c r="P221" s="110" t="s">
        <v>434</v>
      </c>
      <c r="Q221" s="808">
        <f t="shared" si="13"/>
        <v>923791153.20825052</v>
      </c>
      <c r="R221" s="810"/>
      <c r="S221" s="285" t="s">
        <v>228</v>
      </c>
      <c r="T221" s="285"/>
      <c r="U221" s="285"/>
    </row>
    <row r="222" spans="2:21" ht="43.5" customHeight="1" x14ac:dyDescent="0.25">
      <c r="B222" s="291" t="s">
        <v>325</v>
      </c>
      <c r="C222" s="293"/>
      <c r="D222" s="845" t="s">
        <v>52</v>
      </c>
      <c r="E222" s="845"/>
      <c r="F222" s="79" t="s">
        <v>146</v>
      </c>
      <c r="G222" s="1114">
        <v>1197547273</v>
      </c>
      <c r="H222" s="1114"/>
      <c r="I222" s="1114"/>
      <c r="J222" s="864" t="s">
        <v>438</v>
      </c>
      <c r="K222" s="864"/>
      <c r="L222" s="876">
        <v>43544</v>
      </c>
      <c r="M222" s="847"/>
      <c r="N222" s="112">
        <v>923770253.59000003</v>
      </c>
      <c r="O222" s="115">
        <f>101.18/78.05</f>
        <v>1.2963484945547727</v>
      </c>
      <c r="P222" s="110" t="s">
        <v>439</v>
      </c>
      <c r="Q222" s="808">
        <f t="shared" si="13"/>
        <v>923784983.76803708</v>
      </c>
      <c r="R222" s="810"/>
      <c r="S222" s="285" t="s">
        <v>228</v>
      </c>
      <c r="T222" s="285"/>
      <c r="U222" s="285"/>
    </row>
    <row r="223" spans="2:21" ht="34.5" customHeight="1" x14ac:dyDescent="0.25">
      <c r="B223" s="291" t="s">
        <v>326</v>
      </c>
      <c r="C223" s="293"/>
      <c r="D223" s="845" t="s">
        <v>52</v>
      </c>
      <c r="E223" s="845"/>
      <c r="F223" s="79" t="s">
        <v>146</v>
      </c>
      <c r="G223" s="1114">
        <v>1202759891</v>
      </c>
      <c r="H223" s="1114"/>
      <c r="I223" s="1114"/>
      <c r="J223" s="864" t="s">
        <v>495</v>
      </c>
      <c r="K223" s="864"/>
      <c r="L223" s="876">
        <v>43580</v>
      </c>
      <c r="M223" s="847"/>
      <c r="N223" s="112">
        <v>923770253.59000003</v>
      </c>
      <c r="O223" s="115">
        <f>101.62/78.05</f>
        <v>1.3019859064702115</v>
      </c>
      <c r="P223" s="110" t="s">
        <v>441</v>
      </c>
      <c r="Q223" s="808">
        <f t="shared" si="13"/>
        <v>923788717.6987797</v>
      </c>
      <c r="R223" s="810"/>
      <c r="S223" s="285" t="s">
        <v>228</v>
      </c>
      <c r="T223" s="285"/>
      <c r="U223" s="285"/>
    </row>
    <row r="224" spans="2:21" ht="61.5" customHeight="1" x14ac:dyDescent="0.25">
      <c r="B224" s="291" t="s">
        <v>327</v>
      </c>
      <c r="C224" s="293"/>
      <c r="D224" s="845" t="s">
        <v>52</v>
      </c>
      <c r="E224" s="845"/>
      <c r="F224" s="79" t="s">
        <v>146</v>
      </c>
      <c r="G224" s="1114">
        <v>1208653662.2483025</v>
      </c>
      <c r="H224" s="1114"/>
      <c r="I224" s="1114"/>
      <c r="J224" s="478" t="s">
        <v>519</v>
      </c>
      <c r="K224" s="478"/>
      <c r="L224" s="1115">
        <v>43612</v>
      </c>
      <c r="M224" s="1115"/>
      <c r="N224" s="112">
        <v>923770254</v>
      </c>
      <c r="O224" s="115">
        <f>102.12/78.05</f>
        <v>1.3083920563741192</v>
      </c>
      <c r="P224" s="110" t="s">
        <v>496</v>
      </c>
      <c r="Q224" s="808">
        <f t="shared" si="13"/>
        <v>923770254.00000012</v>
      </c>
      <c r="R224" s="810"/>
      <c r="S224" s="1116" t="s">
        <v>558</v>
      </c>
      <c r="T224" s="1117"/>
      <c r="U224" s="1118"/>
    </row>
    <row r="225" spans="2:21" ht="27" customHeight="1" x14ac:dyDescent="0.25">
      <c r="B225" s="291" t="s">
        <v>1148</v>
      </c>
      <c r="C225" s="293"/>
      <c r="D225" s="845" t="s">
        <v>52</v>
      </c>
      <c r="E225" s="845"/>
      <c r="F225" s="79" t="s">
        <v>146</v>
      </c>
      <c r="G225" s="1114">
        <v>1208653662.2483025</v>
      </c>
      <c r="H225" s="1114"/>
      <c r="I225" s="1114"/>
      <c r="J225" s="478"/>
      <c r="K225" s="478"/>
      <c r="L225" s="1115"/>
      <c r="M225" s="1115"/>
      <c r="N225" s="112">
        <v>923770254</v>
      </c>
      <c r="O225" s="115">
        <f t="shared" ref="O225:O226" si="15">102.12/78.05</f>
        <v>1.3083920563741192</v>
      </c>
      <c r="P225" s="110" t="s">
        <v>496</v>
      </c>
      <c r="Q225" s="808">
        <f t="shared" si="13"/>
        <v>923770254.00000012</v>
      </c>
      <c r="R225" s="810"/>
      <c r="S225" s="1119"/>
      <c r="T225" s="1120"/>
      <c r="U225" s="1121"/>
    </row>
    <row r="226" spans="2:21" ht="27" customHeight="1" x14ac:dyDescent="0.25">
      <c r="B226" s="291" t="s">
        <v>1149</v>
      </c>
      <c r="C226" s="293"/>
      <c r="D226" s="845" t="s">
        <v>52</v>
      </c>
      <c r="E226" s="845"/>
      <c r="F226" s="79" t="s">
        <v>146</v>
      </c>
      <c r="G226" s="1114">
        <v>1104224629.5033953</v>
      </c>
      <c r="H226" s="1114"/>
      <c r="I226" s="1114"/>
      <c r="J226" s="478"/>
      <c r="K226" s="478"/>
      <c r="L226" s="1115"/>
      <c r="M226" s="1115"/>
      <c r="N226" s="112">
        <v>852687174</v>
      </c>
      <c r="O226" s="115">
        <f t="shared" si="15"/>
        <v>1.3083920563741192</v>
      </c>
      <c r="P226" s="110" t="s">
        <v>496</v>
      </c>
      <c r="Q226" s="808">
        <f t="shared" si="13"/>
        <v>843955467.41813552</v>
      </c>
      <c r="R226" s="810"/>
      <c r="S226" s="1122"/>
      <c r="T226" s="1123"/>
      <c r="U226" s="1124"/>
    </row>
    <row r="227" spans="2:21" ht="15.75" customHeight="1" x14ac:dyDescent="0.25">
      <c r="B227" s="291" t="s">
        <v>1150</v>
      </c>
      <c r="C227" s="293"/>
      <c r="D227" s="845" t="s">
        <v>52</v>
      </c>
      <c r="E227" s="845"/>
      <c r="F227" s="79" t="s">
        <v>146</v>
      </c>
      <c r="G227" s="1114">
        <v>11552029.939495197</v>
      </c>
      <c r="H227" s="1114"/>
      <c r="I227" s="1114"/>
      <c r="J227" s="864" t="s">
        <v>1151</v>
      </c>
      <c r="K227" s="864"/>
      <c r="L227" s="1125">
        <v>43748</v>
      </c>
      <c r="M227" s="1126"/>
      <c r="N227" s="112"/>
      <c r="O227" s="115">
        <f>103.26/78.05</f>
        <v>1.322998078155029</v>
      </c>
      <c r="P227" s="110" t="s">
        <v>563</v>
      </c>
      <c r="Q227" s="808">
        <f t="shared" si="13"/>
        <v>8731705.7599999998</v>
      </c>
      <c r="R227" s="810"/>
      <c r="S227" s="285" t="s">
        <v>1152</v>
      </c>
      <c r="T227" s="285"/>
      <c r="U227" s="285"/>
    </row>
    <row r="228" spans="2:21" ht="15.75" x14ac:dyDescent="0.25">
      <c r="B228" s="291" t="s">
        <v>527</v>
      </c>
      <c r="C228" s="293"/>
      <c r="D228" s="845" t="s">
        <v>52</v>
      </c>
      <c r="E228" s="845"/>
      <c r="F228" s="79" t="s">
        <v>146</v>
      </c>
      <c r="G228" s="1114">
        <v>1128103492.4694428</v>
      </c>
      <c r="H228" s="1114"/>
      <c r="I228" s="1114"/>
      <c r="J228" s="864" t="s">
        <v>528</v>
      </c>
      <c r="K228" s="864"/>
      <c r="L228" s="1125">
        <v>43748</v>
      </c>
      <c r="M228" s="1126"/>
      <c r="N228" s="112">
        <v>852687174</v>
      </c>
      <c r="O228" s="115">
        <f>103.26/78.05</f>
        <v>1.322998078155029</v>
      </c>
      <c r="P228" s="110" t="s">
        <v>563</v>
      </c>
      <c r="Q228" s="808">
        <f t="shared" si="13"/>
        <v>852687174</v>
      </c>
      <c r="R228" s="810"/>
      <c r="S228" s="1116" t="s">
        <v>564</v>
      </c>
      <c r="T228" s="1117"/>
      <c r="U228" s="1118"/>
    </row>
    <row r="229" spans="2:21" ht="15.75" x14ac:dyDescent="0.25">
      <c r="B229" s="291" t="s">
        <v>559</v>
      </c>
      <c r="C229" s="293"/>
      <c r="D229" s="845" t="s">
        <v>52</v>
      </c>
      <c r="E229" s="845"/>
      <c r="F229" s="79" t="s">
        <v>146</v>
      </c>
      <c r="G229" s="1114">
        <v>1128103492.4694428</v>
      </c>
      <c r="H229" s="1114"/>
      <c r="I229" s="1114"/>
      <c r="J229" s="864" t="s">
        <v>560</v>
      </c>
      <c r="K229" s="864"/>
      <c r="L229" s="1125">
        <v>43748</v>
      </c>
      <c r="M229" s="1126"/>
      <c r="N229" s="112">
        <v>852687174</v>
      </c>
      <c r="O229" s="115">
        <f t="shared" ref="O229:O233" si="16">103.26/78.05</f>
        <v>1.322998078155029</v>
      </c>
      <c r="P229" s="110" t="s">
        <v>563</v>
      </c>
      <c r="Q229" s="808">
        <f t="shared" si="13"/>
        <v>852687174</v>
      </c>
      <c r="R229" s="810"/>
      <c r="S229" s="1119"/>
      <c r="T229" s="1120"/>
      <c r="U229" s="1121"/>
    </row>
    <row r="230" spans="2:21" ht="15" customHeight="1" x14ac:dyDescent="0.25">
      <c r="B230" s="291" t="s">
        <v>561</v>
      </c>
      <c r="C230" s="293"/>
      <c r="D230" s="845" t="s">
        <v>52</v>
      </c>
      <c r="E230" s="845"/>
      <c r="F230" s="79" t="s">
        <v>146</v>
      </c>
      <c r="G230" s="1114">
        <v>1128103492.4694428</v>
      </c>
      <c r="H230" s="1114"/>
      <c r="I230" s="1114"/>
      <c r="J230" s="864" t="s">
        <v>562</v>
      </c>
      <c r="K230" s="864"/>
      <c r="L230" s="1125">
        <v>43748</v>
      </c>
      <c r="M230" s="1126"/>
      <c r="N230" s="112">
        <v>852687174</v>
      </c>
      <c r="O230" s="115">
        <f t="shared" si="16"/>
        <v>1.322998078155029</v>
      </c>
      <c r="P230" s="110" t="s">
        <v>563</v>
      </c>
      <c r="Q230" s="808">
        <f t="shared" si="13"/>
        <v>852687174</v>
      </c>
      <c r="R230" s="810"/>
      <c r="S230" s="1119"/>
      <c r="T230" s="1120"/>
      <c r="U230" s="1121"/>
    </row>
    <row r="231" spans="2:21" ht="15" customHeight="1" x14ac:dyDescent="0.25">
      <c r="B231" s="291" t="s">
        <v>565</v>
      </c>
      <c r="C231" s="293"/>
      <c r="D231" s="845" t="s">
        <v>52</v>
      </c>
      <c r="E231" s="845"/>
      <c r="F231" s="79" t="s">
        <v>146</v>
      </c>
      <c r="G231" s="1114">
        <v>1128103492.4694428</v>
      </c>
      <c r="H231" s="1114"/>
      <c r="I231" s="1114"/>
      <c r="J231" s="864" t="s">
        <v>566</v>
      </c>
      <c r="K231" s="864"/>
      <c r="L231" s="1125">
        <v>43748</v>
      </c>
      <c r="M231" s="1126"/>
      <c r="N231" s="112">
        <v>852687174</v>
      </c>
      <c r="O231" s="115">
        <f t="shared" si="16"/>
        <v>1.322998078155029</v>
      </c>
      <c r="P231" s="110" t="s">
        <v>563</v>
      </c>
      <c r="Q231" s="808">
        <f t="shared" si="13"/>
        <v>852687174</v>
      </c>
      <c r="R231" s="810"/>
      <c r="S231" s="1119"/>
      <c r="T231" s="1120"/>
      <c r="U231" s="1121"/>
    </row>
    <row r="232" spans="2:21" ht="15" customHeight="1" x14ac:dyDescent="0.25">
      <c r="B232" s="291" t="s">
        <v>567</v>
      </c>
      <c r="C232" s="293"/>
      <c r="D232" s="845" t="s">
        <v>52</v>
      </c>
      <c r="E232" s="845"/>
      <c r="F232" s="79" t="s">
        <v>146</v>
      </c>
      <c r="G232" s="1114">
        <v>1128103492.4694428</v>
      </c>
      <c r="H232" s="1114"/>
      <c r="I232" s="1114"/>
      <c r="J232" s="864" t="s">
        <v>568</v>
      </c>
      <c r="K232" s="864"/>
      <c r="L232" s="1125">
        <v>43748</v>
      </c>
      <c r="M232" s="1126"/>
      <c r="N232" s="112">
        <v>852687174</v>
      </c>
      <c r="O232" s="115">
        <f t="shared" si="16"/>
        <v>1.322998078155029</v>
      </c>
      <c r="P232" s="110" t="s">
        <v>563</v>
      </c>
      <c r="Q232" s="808">
        <f t="shared" si="13"/>
        <v>852687174</v>
      </c>
      <c r="R232" s="810"/>
      <c r="S232" s="1119"/>
      <c r="T232" s="1120"/>
      <c r="U232" s="1121"/>
    </row>
    <row r="233" spans="2:21" ht="15" customHeight="1" x14ac:dyDescent="0.25">
      <c r="B233" s="291" t="s">
        <v>1153</v>
      </c>
      <c r="C233" s="293"/>
      <c r="D233" s="845" t="s">
        <v>52</v>
      </c>
      <c r="E233" s="845"/>
      <c r="F233" s="79" t="s">
        <v>146</v>
      </c>
      <c r="G233" s="1114">
        <f>142220.912723917</f>
        <v>142220.91272391699</v>
      </c>
      <c r="H233" s="1114"/>
      <c r="I233" s="1114"/>
      <c r="J233" s="864"/>
      <c r="K233" s="864"/>
      <c r="L233" s="1125">
        <v>43748</v>
      </c>
      <c r="M233" s="1126"/>
      <c r="N233" s="112"/>
      <c r="O233" s="115">
        <f t="shared" si="16"/>
        <v>1.322998078155029</v>
      </c>
      <c r="P233" s="110" t="s">
        <v>563</v>
      </c>
      <c r="Q233" s="808">
        <f t="shared" si="13"/>
        <v>107498.95640230215</v>
      </c>
      <c r="R233" s="810"/>
      <c r="S233" s="1122"/>
      <c r="T233" s="1123"/>
      <c r="U233" s="1124"/>
    </row>
    <row r="234" spans="2:21" ht="15" hidden="1" customHeight="1" x14ac:dyDescent="0.25">
      <c r="B234" s="291" t="s">
        <v>1154</v>
      </c>
      <c r="C234" s="293"/>
      <c r="D234" s="845" t="s">
        <v>52</v>
      </c>
      <c r="E234" s="845"/>
      <c r="F234" s="79" t="s">
        <v>146</v>
      </c>
      <c r="G234" s="1114">
        <v>1134002930</v>
      </c>
      <c r="H234" s="1114"/>
      <c r="I234" s="1114"/>
      <c r="J234" s="864" t="s">
        <v>1155</v>
      </c>
      <c r="K234" s="864"/>
      <c r="L234" s="876">
        <v>43844</v>
      </c>
      <c r="M234" s="847"/>
      <c r="N234" s="112">
        <v>852687174</v>
      </c>
      <c r="O234" s="115">
        <f>103.8/78.05</f>
        <v>1.3299167200512492</v>
      </c>
      <c r="P234" s="110" t="s">
        <v>576</v>
      </c>
      <c r="Q234" s="808">
        <f t="shared" si="13"/>
        <v>852687174.24373794</v>
      </c>
      <c r="R234" s="810"/>
      <c r="S234" s="285" t="s">
        <v>1156</v>
      </c>
      <c r="T234" s="285"/>
      <c r="U234" s="285"/>
    </row>
    <row r="235" spans="2:21" ht="15" hidden="1" customHeight="1" x14ac:dyDescent="0.25">
      <c r="B235" s="291" t="s">
        <v>1157</v>
      </c>
      <c r="C235" s="293"/>
      <c r="D235" s="845" t="s">
        <v>52</v>
      </c>
      <c r="E235" s="845"/>
      <c r="F235" s="79" t="s">
        <v>146</v>
      </c>
      <c r="G235" s="1114">
        <v>1139221904.97</v>
      </c>
      <c r="H235" s="1114"/>
      <c r="I235" s="1114"/>
      <c r="J235" s="864" t="s">
        <v>1158</v>
      </c>
      <c r="K235" s="864"/>
      <c r="L235" s="876">
        <v>43893</v>
      </c>
      <c r="M235" s="847"/>
      <c r="N235" s="112">
        <v>852687174</v>
      </c>
      <c r="O235" s="115">
        <f>104.24/78.05</f>
        <v>1.3355541319666879</v>
      </c>
      <c r="P235" s="110" t="s">
        <v>1159</v>
      </c>
      <c r="Q235" s="808">
        <f t="shared" si="13"/>
        <v>852995679.99720371</v>
      </c>
      <c r="R235" s="810"/>
      <c r="S235" s="285" t="s">
        <v>1160</v>
      </c>
      <c r="T235" s="285"/>
      <c r="U235" s="285"/>
    </row>
    <row r="236" spans="2:21" ht="21.75" hidden="1" customHeight="1" x14ac:dyDescent="0.25">
      <c r="B236" s="291" t="s">
        <v>1161</v>
      </c>
      <c r="C236" s="293"/>
      <c r="D236" s="845" t="s">
        <v>52</v>
      </c>
      <c r="E236" s="845"/>
      <c r="F236" s="79" t="s">
        <v>146</v>
      </c>
      <c r="G236" s="1114">
        <v>1146457297</v>
      </c>
      <c r="H236" s="1114"/>
      <c r="I236" s="1114"/>
      <c r="J236" s="864" t="s">
        <v>1162</v>
      </c>
      <c r="K236" s="864"/>
      <c r="L236" s="876">
        <v>43906</v>
      </c>
      <c r="M236" s="847"/>
      <c r="N236" s="112">
        <v>852687174</v>
      </c>
      <c r="O236" s="115">
        <f>104.94/78.05</f>
        <v>1.3445227418321588</v>
      </c>
      <c r="P236" s="110" t="s">
        <v>1163</v>
      </c>
      <c r="Q236" s="808">
        <f t="shared" si="13"/>
        <v>852687173.91700017</v>
      </c>
      <c r="R236" s="810"/>
      <c r="S236" s="285" t="s">
        <v>1164</v>
      </c>
      <c r="T236" s="285"/>
      <c r="U236" s="285"/>
    </row>
    <row r="237" spans="2:21" ht="12.75" hidden="1" customHeight="1" x14ac:dyDescent="0.25">
      <c r="B237" s="291" t="s">
        <v>1165</v>
      </c>
      <c r="C237" s="293"/>
      <c r="D237" s="845" t="s">
        <v>52</v>
      </c>
      <c r="E237" s="845"/>
      <c r="F237" s="79" t="s">
        <v>146</v>
      </c>
      <c r="G237" s="1114">
        <v>1159384899</v>
      </c>
      <c r="H237" s="1114"/>
      <c r="I237" s="1114"/>
      <c r="J237" s="864" t="s">
        <v>1166</v>
      </c>
      <c r="K237" s="864"/>
      <c r="L237" s="876">
        <v>43935</v>
      </c>
      <c r="M237" s="847"/>
      <c r="N237" s="112">
        <v>852687174</v>
      </c>
      <c r="O237" s="115">
        <f>105.53/78.05</f>
        <v>1.35208199871877</v>
      </c>
      <c r="P237" s="110" t="s">
        <v>1167</v>
      </c>
      <c r="Q237" s="808">
        <f t="shared" si="13"/>
        <v>857481203.13607502</v>
      </c>
      <c r="R237" s="810"/>
      <c r="S237" s="285" t="s">
        <v>1168</v>
      </c>
      <c r="T237" s="285"/>
      <c r="U237" s="285"/>
    </row>
    <row r="238" spans="2:21" ht="15.75" x14ac:dyDescent="0.25">
      <c r="B238" s="291" t="s">
        <v>1169</v>
      </c>
      <c r="C238" s="293"/>
      <c r="D238" s="845" t="s">
        <v>52</v>
      </c>
      <c r="E238" s="845"/>
      <c r="F238" s="79" t="s">
        <v>146</v>
      </c>
      <c r="G238" s="1114">
        <v>1154760208.74</v>
      </c>
      <c r="H238" s="1114"/>
      <c r="I238" s="1114"/>
      <c r="J238" s="864" t="s">
        <v>1170</v>
      </c>
      <c r="K238" s="864"/>
      <c r="L238" s="876">
        <v>43973</v>
      </c>
      <c r="M238" s="847"/>
      <c r="N238" s="112">
        <v>852687174</v>
      </c>
      <c r="O238" s="115">
        <f>[24]IPC!$S$13/78.05</f>
        <v>1.3542600896860988</v>
      </c>
      <c r="P238" s="110" t="s">
        <v>1171</v>
      </c>
      <c r="Q238" s="808">
        <f t="shared" si="13"/>
        <v>852687174.00337744</v>
      </c>
      <c r="R238" s="810"/>
      <c r="S238" s="285" t="s">
        <v>1172</v>
      </c>
      <c r="T238" s="285"/>
      <c r="U238" s="285"/>
    </row>
    <row r="239" spans="2:21" ht="15.75" x14ac:dyDescent="0.25">
      <c r="B239" s="291" t="s">
        <v>1173</v>
      </c>
      <c r="C239" s="293"/>
      <c r="D239" s="845" t="s">
        <v>52</v>
      </c>
      <c r="E239" s="845"/>
      <c r="F239" s="79" t="s">
        <v>146</v>
      </c>
      <c r="G239" s="230">
        <v>1151045748.27</v>
      </c>
      <c r="H239" s="130"/>
      <c r="I239" s="130"/>
      <c r="J239" s="864" t="s">
        <v>1174</v>
      </c>
      <c r="K239" s="864"/>
      <c r="L239" s="876">
        <v>43998</v>
      </c>
      <c r="M239" s="847"/>
      <c r="N239" s="112">
        <v>852687174</v>
      </c>
      <c r="O239" s="115">
        <f>[24]IPC!$S$14/78.05</f>
        <v>1.3499039077514414</v>
      </c>
      <c r="P239" s="110" t="s">
        <v>1175</v>
      </c>
      <c r="Q239" s="808">
        <f t="shared" si="13"/>
        <v>852687173.99841964</v>
      </c>
      <c r="R239" s="810"/>
      <c r="S239" s="285" t="s">
        <v>1176</v>
      </c>
      <c r="T239" s="285"/>
      <c r="U239" s="285"/>
    </row>
    <row r="240" spans="2:21" ht="15" x14ac:dyDescent="0.25">
      <c r="B240" s="228"/>
      <c r="C240" s="228"/>
      <c r="D240" s="131"/>
      <c r="E240" s="131"/>
      <c r="F240" s="82"/>
      <c r="G240" s="130"/>
      <c r="H240" s="130"/>
      <c r="I240" s="130"/>
      <c r="J240" s="1127"/>
      <c r="K240" s="1127"/>
      <c r="L240" s="1128"/>
      <c r="M240" s="1129"/>
      <c r="N240" s="1130"/>
      <c r="O240" s="1131"/>
      <c r="P240" s="1132"/>
      <c r="Q240" s="1133"/>
      <c r="R240" s="1133"/>
      <c r="S240" s="228"/>
      <c r="T240" s="228"/>
      <c r="U240" s="228"/>
    </row>
    <row r="241" spans="1:24" ht="15" customHeight="1" x14ac:dyDescent="0.25">
      <c r="A241" s="1134"/>
      <c r="B241" s="345" t="s">
        <v>1177</v>
      </c>
      <c r="C241" s="614"/>
      <c r="D241" s="614"/>
      <c r="E241" s="346"/>
      <c r="F241" s="80"/>
      <c r="G241" s="1135">
        <f>SUM(G202:I237)</f>
        <v>39399876436.169441</v>
      </c>
      <c r="H241" s="1135"/>
      <c r="I241" s="1135"/>
      <c r="J241" s="1136"/>
      <c r="K241" s="1136"/>
      <c r="L241" s="1137"/>
      <c r="M241" s="1138"/>
      <c r="N241" s="1139">
        <f>SUM(N202:P237)</f>
        <v>30697357873.291637</v>
      </c>
      <c r="O241" s="1140"/>
      <c r="P241" s="1141"/>
      <c r="Q241" s="1142">
        <f>SUM(Q202:R237)</f>
        <v>30702621960.908119</v>
      </c>
      <c r="R241" s="1143">
        <f>SUM(R202:T237)</f>
        <v>0</v>
      </c>
      <c r="S241" s="1144">
        <f>+Q241-N241</f>
        <v>5264087.616481781</v>
      </c>
      <c r="T241" s="286"/>
      <c r="U241" s="286"/>
    </row>
    <row r="242" spans="1:24" ht="15" customHeight="1" x14ac:dyDescent="0.25">
      <c r="B242" s="131"/>
      <c r="C242" s="82"/>
      <c r="D242" s="131"/>
      <c r="E242" s="131"/>
      <c r="F242" s="82"/>
      <c r="G242" s="130"/>
      <c r="H242" s="130"/>
      <c r="I242" s="130"/>
      <c r="J242" s="1127"/>
      <c r="K242" s="1127"/>
      <c r="L242" s="1128"/>
      <c r="M242" s="1129"/>
      <c r="N242" s="1130"/>
      <c r="O242" s="1131"/>
      <c r="P242" s="1132"/>
      <c r="Q242" s="1133"/>
      <c r="R242" s="1133"/>
      <c r="S242" s="228"/>
      <c r="T242" s="228"/>
      <c r="U242" s="228"/>
    </row>
    <row r="243" spans="1:24" ht="30" customHeight="1" x14ac:dyDescent="0.25">
      <c r="B243" s="1145" t="s">
        <v>1178</v>
      </c>
      <c r="C243" s="228"/>
      <c r="D243" s="131"/>
      <c r="E243" s="131"/>
      <c r="F243" s="82"/>
      <c r="G243" s="130"/>
      <c r="H243" s="130"/>
      <c r="I243" s="130"/>
      <c r="J243" s="1127"/>
      <c r="K243" s="1127"/>
      <c r="L243" s="1128"/>
      <c r="M243" s="1129"/>
      <c r="N243" s="1130"/>
      <c r="O243" s="1131"/>
      <c r="P243" s="1132"/>
      <c r="Q243" s="1133"/>
      <c r="R243" s="1133"/>
      <c r="S243" s="228"/>
      <c r="T243" s="228"/>
      <c r="U243" s="228"/>
    </row>
    <row r="244" spans="1:24" ht="14.25" customHeight="1" x14ac:dyDescent="0.25">
      <c r="B244" s="1146" t="s">
        <v>1179</v>
      </c>
      <c r="C244" s="1147"/>
      <c r="D244" s="845" t="s">
        <v>52</v>
      </c>
      <c r="E244" s="845"/>
      <c r="F244" s="79" t="s">
        <v>146</v>
      </c>
      <c r="G244" s="1114">
        <v>496102</v>
      </c>
      <c r="H244" s="1114"/>
      <c r="I244" s="1114"/>
      <c r="J244" s="864" t="s">
        <v>1180</v>
      </c>
      <c r="K244" s="864"/>
      <c r="L244" s="876">
        <v>43432</v>
      </c>
      <c r="M244" s="847"/>
      <c r="N244" s="112"/>
      <c r="O244" s="115">
        <f>142.67/111.82</f>
        <v>1.2758898229297084</v>
      </c>
      <c r="P244" s="110" t="s">
        <v>410</v>
      </c>
      <c r="Q244" s="808">
        <f>+G244/O244</f>
        <v>388828.24448026915</v>
      </c>
      <c r="R244" s="810"/>
      <c r="S244" s="285" t="s">
        <v>412</v>
      </c>
      <c r="T244" s="285"/>
      <c r="U244" s="285"/>
    </row>
    <row r="245" spans="1:24" ht="14.25" customHeight="1" x14ac:dyDescent="0.25">
      <c r="B245" s="276" t="s">
        <v>1181</v>
      </c>
      <c r="C245" s="278"/>
      <c r="D245" s="845" t="s">
        <v>52</v>
      </c>
      <c r="E245" s="845"/>
      <c r="F245" s="79" t="s">
        <v>146</v>
      </c>
      <c r="G245" s="1114">
        <v>3773012.800566304</v>
      </c>
      <c r="H245" s="1114"/>
      <c r="I245" s="1114"/>
      <c r="J245" s="864" t="s">
        <v>1182</v>
      </c>
      <c r="K245" s="864"/>
      <c r="L245" s="876">
        <v>43748</v>
      </c>
      <c r="M245" s="847"/>
      <c r="N245" s="112"/>
      <c r="O245" s="115">
        <f>103.26/111.82</f>
        <v>0.92344839921302102</v>
      </c>
      <c r="P245" s="110" t="s">
        <v>563</v>
      </c>
      <c r="Q245" s="909">
        <v>2851865.67</v>
      </c>
      <c r="R245" s="910"/>
      <c r="S245" s="285" t="s">
        <v>1183</v>
      </c>
      <c r="T245" s="285"/>
      <c r="U245" s="285"/>
    </row>
    <row r="246" spans="1:24" ht="14.25" customHeight="1" x14ac:dyDescent="0.25">
      <c r="B246" s="276" t="s">
        <v>1184</v>
      </c>
      <c r="C246" s="278"/>
      <c r="D246" s="845" t="s">
        <v>52</v>
      </c>
      <c r="E246" s="845"/>
      <c r="F246" s="79" t="s">
        <v>146</v>
      </c>
      <c r="G246" s="1114">
        <v>389605</v>
      </c>
      <c r="H246" s="1114"/>
      <c r="I246" s="1114"/>
      <c r="J246" s="864"/>
      <c r="K246" s="864"/>
      <c r="L246" s="876">
        <v>43935</v>
      </c>
      <c r="M246" s="847"/>
      <c r="N246" s="225"/>
      <c r="O246" s="115">
        <f>105.53/78.05</f>
        <v>1.35208199871877</v>
      </c>
      <c r="P246" s="113" t="s">
        <v>1167</v>
      </c>
      <c r="Q246" s="827">
        <f t="shared" ref="Q246" si="17">+G246/O246</f>
        <v>288151.90230266278</v>
      </c>
      <c r="R246" s="827"/>
      <c r="S246" s="285" t="s">
        <v>1185</v>
      </c>
      <c r="T246" s="285"/>
      <c r="U246" s="285"/>
    </row>
    <row r="247" spans="1:24" ht="14.25" customHeight="1" x14ac:dyDescent="0.25">
      <c r="A247" s="1134"/>
      <c r="B247" s="345" t="s">
        <v>1186</v>
      </c>
      <c r="C247" s="614"/>
      <c r="D247" s="614"/>
      <c r="E247" s="346"/>
      <c r="F247" s="80"/>
      <c r="G247" s="1135">
        <f>SUM(G244:H246)</f>
        <v>4658719.8005663045</v>
      </c>
      <c r="H247" s="1135"/>
      <c r="I247" s="1135"/>
      <c r="J247" s="1136"/>
      <c r="K247" s="1136"/>
      <c r="L247" s="1137"/>
      <c r="M247" s="1138"/>
      <c r="N247" s="1135">
        <f>SUM(N244:N246)</f>
        <v>0</v>
      </c>
      <c r="O247" s="1135"/>
      <c r="P247" s="1135"/>
      <c r="Q247" s="1142">
        <f t="shared" ref="Q247:R247" si="18">SUM(Q244:R246)</f>
        <v>3528845.8167829318</v>
      </c>
      <c r="R247" s="1143">
        <f t="shared" si="18"/>
        <v>0</v>
      </c>
      <c r="S247" s="1144">
        <f>+Q247-N247</f>
        <v>3528845.8167829318</v>
      </c>
      <c r="T247" s="286"/>
      <c r="U247" s="286"/>
    </row>
    <row r="248" spans="1:24" ht="36" customHeight="1" x14ac:dyDescent="0.25">
      <c r="A248" s="1134"/>
      <c r="B248" s="345" t="s">
        <v>1187</v>
      </c>
      <c r="C248" s="614"/>
      <c r="D248" s="614"/>
      <c r="E248" s="346"/>
      <c r="F248" s="80"/>
      <c r="G248" s="1135">
        <f>+G241+G247</f>
        <v>39404535155.970009</v>
      </c>
      <c r="H248" s="1135"/>
      <c r="I248" s="1135"/>
      <c r="J248" s="1136"/>
      <c r="K248" s="1136"/>
      <c r="L248" s="1137"/>
      <c r="M248" s="1138"/>
      <c r="N248" s="1135">
        <f>+N241+N247</f>
        <v>30697357873.291637</v>
      </c>
      <c r="O248" s="1135"/>
      <c r="P248" s="1135"/>
      <c r="Q248" s="1142">
        <f t="shared" ref="Q248:R248" si="19">+Q241+Q247</f>
        <v>30706150806.724903</v>
      </c>
      <c r="R248" s="1143">
        <f t="shared" si="19"/>
        <v>0</v>
      </c>
      <c r="S248" s="1144">
        <f>+Q248-N248</f>
        <v>8792933.433265686</v>
      </c>
      <c r="T248" s="286"/>
      <c r="U248" s="286"/>
      <c r="X248" s="77"/>
    </row>
    <row r="249" spans="1:24" ht="14.25" customHeight="1" x14ac:dyDescent="0.25">
      <c r="B249" s="228"/>
      <c r="C249" s="228"/>
      <c r="D249" s="131"/>
      <c r="E249" s="131"/>
      <c r="F249" s="82"/>
      <c r="G249" s="130"/>
      <c r="H249" s="130"/>
      <c r="I249" s="130"/>
      <c r="J249" s="1127"/>
      <c r="K249" s="1127"/>
      <c r="L249" s="1128"/>
      <c r="M249" s="1129"/>
      <c r="N249" s="1130"/>
      <c r="O249" s="1131"/>
      <c r="P249" s="1132"/>
      <c r="Q249" s="1133"/>
      <c r="R249" s="1133"/>
      <c r="S249" s="228"/>
      <c r="T249" s="228"/>
      <c r="U249" s="228"/>
      <c r="X249" s="78"/>
    </row>
    <row r="250" spans="1:24" ht="14.25" customHeight="1" x14ac:dyDescent="0.25">
      <c r="B250" s="228"/>
      <c r="C250" s="228"/>
      <c r="D250" s="131"/>
      <c r="E250" s="131"/>
      <c r="F250" s="82"/>
      <c r="G250" s="130"/>
      <c r="H250" s="130"/>
      <c r="I250" s="130"/>
      <c r="J250" s="1127"/>
      <c r="K250" s="1127"/>
      <c r="L250" s="1128"/>
      <c r="M250" s="1129"/>
      <c r="N250" s="1130"/>
      <c r="O250" s="1131"/>
      <c r="P250" s="1132"/>
      <c r="Q250" s="1133"/>
      <c r="R250" s="1133"/>
      <c r="S250" s="228"/>
      <c r="T250" s="228"/>
      <c r="U250" s="228"/>
    </row>
    <row r="251" spans="1:24" ht="45" customHeight="1" x14ac:dyDescent="0.2"/>
    <row r="252" spans="1:24" ht="14.25" customHeight="1" x14ac:dyDescent="0.2">
      <c r="A252" s="1" t="s">
        <v>583</v>
      </c>
      <c r="B252" s="513" t="s">
        <v>314</v>
      </c>
      <c r="C252" s="513"/>
      <c r="D252" s="513"/>
      <c r="E252" s="513"/>
      <c r="F252" s="513"/>
      <c r="G252" s="513"/>
      <c r="H252" s="513"/>
      <c r="I252" s="513"/>
      <c r="J252" s="513"/>
      <c r="K252" s="513"/>
      <c r="L252" s="513"/>
      <c r="M252" s="513"/>
      <c r="N252" s="513"/>
      <c r="O252" s="513"/>
      <c r="P252" s="513"/>
      <c r="Q252" s="513"/>
      <c r="R252" s="513"/>
      <c r="S252" s="513"/>
      <c r="T252" s="513"/>
      <c r="U252" s="513"/>
    </row>
    <row r="253" spans="1:24" ht="48" customHeight="1" x14ac:dyDescent="0.2">
      <c r="B253" s="765" t="s">
        <v>133</v>
      </c>
      <c r="C253" s="765"/>
      <c r="D253" s="766" t="s">
        <v>134</v>
      </c>
      <c r="E253" s="766"/>
      <c r="F253" s="766" t="s">
        <v>135</v>
      </c>
      <c r="G253" s="769" t="s">
        <v>136</v>
      </c>
      <c r="H253" s="769"/>
      <c r="I253" s="769"/>
      <c r="J253" s="769"/>
      <c r="K253" s="769"/>
      <c r="L253" s="769"/>
      <c r="M253" s="769"/>
      <c r="N253" s="769" t="s">
        <v>137</v>
      </c>
      <c r="O253" s="769"/>
      <c r="P253" s="769"/>
      <c r="Q253" s="769"/>
      <c r="R253" s="769"/>
      <c r="S253" s="769" t="s">
        <v>99</v>
      </c>
      <c r="T253" s="769"/>
      <c r="U253" s="769"/>
    </row>
    <row r="254" spans="1:24" ht="14.25" customHeight="1" x14ac:dyDescent="0.2">
      <c r="B254" s="765"/>
      <c r="C254" s="765"/>
      <c r="D254" s="766"/>
      <c r="E254" s="766"/>
      <c r="F254" s="766"/>
      <c r="G254" s="785" t="s">
        <v>138</v>
      </c>
      <c r="H254" s="766"/>
      <c r="I254" s="766"/>
      <c r="J254" s="785" t="s">
        <v>139</v>
      </c>
      <c r="K254" s="785"/>
      <c r="L254" s="785" t="s">
        <v>1101</v>
      </c>
      <c r="M254" s="785"/>
      <c r="N254" s="221" t="s">
        <v>140</v>
      </c>
      <c r="O254" s="28" t="s">
        <v>141</v>
      </c>
      <c r="P254" s="221" t="s">
        <v>142</v>
      </c>
      <c r="Q254" s="785" t="s">
        <v>143</v>
      </c>
      <c r="R254" s="785"/>
      <c r="S254" s="769"/>
      <c r="T254" s="769"/>
      <c r="U254" s="769"/>
    </row>
    <row r="255" spans="1:24" ht="14.25" customHeight="1" x14ac:dyDescent="0.2">
      <c r="B255" s="285" t="s">
        <v>144</v>
      </c>
      <c r="C255" s="285"/>
      <c r="D255" s="862" t="s">
        <v>22</v>
      </c>
      <c r="E255" s="845"/>
      <c r="F255" s="79" t="s">
        <v>146</v>
      </c>
      <c r="G255" s="877">
        <v>15367645546</v>
      </c>
      <c r="H255" s="877"/>
      <c r="I255" s="877"/>
      <c r="J255" s="478" t="s">
        <v>315</v>
      </c>
      <c r="K255" s="478"/>
      <c r="L255" s="862" t="s">
        <v>289</v>
      </c>
      <c r="M255" s="845"/>
      <c r="N255" s="229">
        <v>12478470154</v>
      </c>
      <c r="O255" s="59">
        <f>137.71/111.82</f>
        <v>1.2315328206045431</v>
      </c>
      <c r="P255" s="50" t="s">
        <v>235</v>
      </c>
      <c r="Q255" s="781">
        <f>+G255/O255</f>
        <v>12478470154.336794</v>
      </c>
      <c r="R255" s="781"/>
      <c r="S255" s="285" t="s">
        <v>228</v>
      </c>
      <c r="T255" s="285"/>
      <c r="U255" s="285"/>
    </row>
    <row r="256" spans="1:24" ht="14.25" customHeight="1" x14ac:dyDescent="0.2">
      <c r="B256" s="209"/>
      <c r="C256" s="209"/>
      <c r="D256" s="218"/>
      <c r="E256" s="218"/>
      <c r="F256" s="79"/>
      <c r="G256" s="223"/>
      <c r="H256" s="223"/>
      <c r="I256" s="223"/>
      <c r="J256" s="217"/>
      <c r="K256" s="217"/>
      <c r="L256" s="224"/>
      <c r="M256" s="218"/>
      <c r="N256" s="229"/>
      <c r="O256" s="59"/>
      <c r="P256" s="50"/>
      <c r="Q256" s="226"/>
      <c r="R256" s="226"/>
      <c r="S256" s="209"/>
      <c r="T256" s="209"/>
      <c r="U256" s="209"/>
    </row>
    <row r="257" spans="1:21" ht="14.25" customHeight="1" x14ac:dyDescent="0.2">
      <c r="B257" s="209"/>
      <c r="C257" s="209"/>
      <c r="D257" s="218"/>
      <c r="E257" s="218"/>
      <c r="F257" s="79"/>
      <c r="G257" s="223"/>
      <c r="H257" s="223"/>
      <c r="I257" s="223"/>
      <c r="J257" s="217"/>
      <c r="K257" s="217"/>
      <c r="L257" s="224"/>
      <c r="M257" s="218"/>
      <c r="N257" s="229"/>
      <c r="O257" s="59"/>
      <c r="P257" s="50"/>
      <c r="Q257" s="226"/>
      <c r="R257" s="226"/>
      <c r="S257" s="209"/>
      <c r="T257" s="209"/>
      <c r="U257" s="209"/>
    </row>
    <row r="258" spans="1:21" ht="14.25" customHeight="1" x14ac:dyDescent="0.2"/>
    <row r="259" spans="1:21" ht="14.25" customHeight="1" x14ac:dyDescent="0.2"/>
    <row r="260" spans="1:21" ht="14.25" customHeight="1" x14ac:dyDescent="0.2"/>
    <row r="261" spans="1:21" ht="14.25" customHeight="1" x14ac:dyDescent="0.2">
      <c r="N261" s="87" t="s">
        <v>316</v>
      </c>
    </row>
    <row r="262" spans="1:21" ht="30" customHeight="1" x14ac:dyDescent="0.2">
      <c r="B262" s="210"/>
      <c r="C262" s="211"/>
      <c r="D262" s="81"/>
      <c r="E262" s="81"/>
      <c r="F262" s="81"/>
      <c r="G262" s="107"/>
      <c r="H262" s="107"/>
      <c r="I262" s="107"/>
      <c r="J262" s="42"/>
      <c r="K262" s="42"/>
      <c r="L262" s="43"/>
      <c r="M262" s="43"/>
      <c r="N262" s="44"/>
      <c r="O262" s="44"/>
      <c r="P262" s="44"/>
      <c r="Q262" s="107"/>
      <c r="R262" s="107"/>
      <c r="S262" s="46"/>
      <c r="T262" s="46"/>
      <c r="U262" s="47"/>
    </row>
    <row r="263" spans="1:21" ht="18.75" customHeight="1" x14ac:dyDescent="0.2">
      <c r="A263" s="1" t="s">
        <v>579</v>
      </c>
      <c r="B263" s="396" t="s">
        <v>317</v>
      </c>
      <c r="C263" s="397"/>
      <c r="D263" s="397"/>
      <c r="E263" s="397"/>
      <c r="F263" s="397"/>
      <c r="G263" s="397"/>
      <c r="H263" s="397"/>
      <c r="I263" s="397"/>
      <c r="J263" s="397"/>
      <c r="K263" s="397"/>
      <c r="L263" s="397"/>
      <c r="M263" s="397"/>
      <c r="N263" s="397"/>
      <c r="O263" s="397"/>
      <c r="P263" s="397"/>
      <c r="Q263" s="397"/>
      <c r="R263" s="397"/>
      <c r="S263" s="397"/>
      <c r="T263" s="397"/>
      <c r="U263" s="398"/>
    </row>
    <row r="264" spans="1:21" ht="15" customHeight="1" x14ac:dyDescent="0.2">
      <c r="B264" s="765" t="s">
        <v>133</v>
      </c>
      <c r="C264" s="765"/>
      <c r="D264" s="766" t="s">
        <v>134</v>
      </c>
      <c r="E264" s="766"/>
      <c r="F264" s="766" t="s">
        <v>135</v>
      </c>
      <c r="G264" s="769" t="s">
        <v>136</v>
      </c>
      <c r="H264" s="769"/>
      <c r="I264" s="769"/>
      <c r="J264" s="769"/>
      <c r="K264" s="769"/>
      <c r="L264" s="769"/>
      <c r="M264" s="769"/>
      <c r="N264" s="769" t="s">
        <v>137</v>
      </c>
      <c r="O264" s="769"/>
      <c r="P264" s="769"/>
      <c r="Q264" s="769"/>
      <c r="R264" s="769"/>
      <c r="S264" s="769" t="s">
        <v>99</v>
      </c>
      <c r="T264" s="769"/>
      <c r="U264" s="769"/>
    </row>
    <row r="265" spans="1:21" ht="15" customHeight="1" x14ac:dyDescent="0.2">
      <c r="B265" s="765"/>
      <c r="C265" s="765"/>
      <c r="D265" s="766"/>
      <c r="E265" s="766"/>
      <c r="F265" s="766"/>
      <c r="G265" s="785" t="s">
        <v>138</v>
      </c>
      <c r="H265" s="766"/>
      <c r="I265" s="766"/>
      <c r="J265" s="785" t="s">
        <v>139</v>
      </c>
      <c r="K265" s="785"/>
      <c r="L265" s="785" t="s">
        <v>1101</v>
      </c>
      <c r="M265" s="785"/>
      <c r="N265" s="221" t="s">
        <v>140</v>
      </c>
      <c r="O265" s="28" t="s">
        <v>141</v>
      </c>
      <c r="P265" s="221" t="s">
        <v>142</v>
      </c>
      <c r="Q265" s="785" t="s">
        <v>143</v>
      </c>
      <c r="R265" s="785"/>
      <c r="S265" s="769"/>
      <c r="T265" s="769"/>
      <c r="U265" s="769"/>
    </row>
    <row r="266" spans="1:21" ht="15" customHeight="1" x14ac:dyDescent="0.2">
      <c r="B266" s="291" t="s">
        <v>144</v>
      </c>
      <c r="C266" s="293"/>
      <c r="D266" s="478" t="s">
        <v>1188</v>
      </c>
      <c r="E266" s="478"/>
      <c r="F266" s="79" t="s">
        <v>146</v>
      </c>
      <c r="G266" s="878">
        <v>3039215719</v>
      </c>
      <c r="H266" s="878"/>
      <c r="I266" s="878"/>
      <c r="J266" s="880" t="s">
        <v>1189</v>
      </c>
      <c r="K266" s="881"/>
      <c r="L266" s="885" t="s">
        <v>318</v>
      </c>
      <c r="M266" s="886"/>
      <c r="N266" s="116">
        <v>2456948393</v>
      </c>
      <c r="O266" s="59">
        <f>138.32/111.82</f>
        <v>1.2369880164550171</v>
      </c>
      <c r="P266" s="117" t="s">
        <v>429</v>
      </c>
      <c r="Q266" s="883">
        <f t="shared" ref="Q266:Q278" si="20">+G266/O266</f>
        <v>2456948392.8468766</v>
      </c>
      <c r="R266" s="884"/>
      <c r="S266" s="285" t="s">
        <v>319</v>
      </c>
      <c r="T266" s="285"/>
      <c r="U266" s="285"/>
    </row>
    <row r="267" spans="1:21" ht="15" customHeight="1" x14ac:dyDescent="0.2">
      <c r="B267" s="291" t="s">
        <v>148</v>
      </c>
      <c r="C267" s="293"/>
      <c r="D267" s="478" t="s">
        <v>1188</v>
      </c>
      <c r="E267" s="478"/>
      <c r="F267" s="79" t="s">
        <v>146</v>
      </c>
      <c r="G267" s="878">
        <f>11645347+3039215719</f>
        <v>3050861066</v>
      </c>
      <c r="H267" s="878"/>
      <c r="I267" s="879"/>
      <c r="J267" s="880" t="s">
        <v>1190</v>
      </c>
      <c r="K267" s="881"/>
      <c r="L267" s="882" t="s">
        <v>320</v>
      </c>
      <c r="M267" s="882"/>
      <c r="N267" s="116">
        <v>2456948393</v>
      </c>
      <c r="O267" s="59">
        <f>138.85/111.82</f>
        <v>1.2417277767841173</v>
      </c>
      <c r="P267" s="118" t="s">
        <v>304</v>
      </c>
      <c r="Q267" s="883">
        <f t="shared" si="20"/>
        <v>2456948393.230969</v>
      </c>
      <c r="R267" s="884"/>
      <c r="S267" s="285" t="s">
        <v>319</v>
      </c>
      <c r="T267" s="285"/>
      <c r="U267" s="285"/>
    </row>
    <row r="268" spans="1:21" ht="31.5" customHeight="1" x14ac:dyDescent="0.2">
      <c r="B268" s="291" t="s">
        <v>149</v>
      </c>
      <c r="C268" s="293"/>
      <c r="D268" s="478" t="s">
        <v>1188</v>
      </c>
      <c r="E268" s="478"/>
      <c r="F268" s="79" t="s">
        <v>146</v>
      </c>
      <c r="G268" s="878">
        <v>3069977012</v>
      </c>
      <c r="H268" s="878"/>
      <c r="I268" s="879"/>
      <c r="J268" s="880" t="s">
        <v>1191</v>
      </c>
      <c r="K268" s="881"/>
      <c r="L268" s="882">
        <v>43150</v>
      </c>
      <c r="M268" s="882"/>
      <c r="N268" s="116">
        <v>2456948393</v>
      </c>
      <c r="O268" s="59">
        <f>139.72/111.82</f>
        <v>1.2495081380790556</v>
      </c>
      <c r="P268" s="111" t="s">
        <v>321</v>
      </c>
      <c r="Q268" s="883">
        <f t="shared" si="20"/>
        <v>2456948393.0850272</v>
      </c>
      <c r="R268" s="884"/>
      <c r="S268" s="285" t="s">
        <v>319</v>
      </c>
      <c r="T268" s="285"/>
      <c r="U268" s="285"/>
    </row>
    <row r="269" spans="1:21" ht="15" customHeight="1" x14ac:dyDescent="0.2">
      <c r="B269" s="291" t="s">
        <v>150</v>
      </c>
      <c r="C269" s="293"/>
      <c r="D269" s="478" t="s">
        <v>1188</v>
      </c>
      <c r="E269" s="478"/>
      <c r="F269" s="79" t="s">
        <v>146</v>
      </c>
      <c r="G269" s="878">
        <v>3069977012</v>
      </c>
      <c r="H269" s="878"/>
      <c r="I269" s="879"/>
      <c r="J269" s="880" t="s">
        <v>1192</v>
      </c>
      <c r="K269" s="881"/>
      <c r="L269" s="882">
        <v>43157</v>
      </c>
      <c r="M269" s="882"/>
      <c r="N269" s="116">
        <v>2456948393</v>
      </c>
      <c r="O269" s="59">
        <f>139.72/111.82</f>
        <v>1.2495081380790556</v>
      </c>
      <c r="P269" s="111" t="s">
        <v>322</v>
      </c>
      <c r="Q269" s="883">
        <f t="shared" si="20"/>
        <v>2456948393.0850272</v>
      </c>
      <c r="R269" s="884"/>
      <c r="S269" s="285" t="s">
        <v>286</v>
      </c>
      <c r="T269" s="285"/>
      <c r="U269" s="285"/>
    </row>
    <row r="270" spans="1:21" ht="14.25" x14ac:dyDescent="0.2">
      <c r="B270" s="887" t="s">
        <v>151</v>
      </c>
      <c r="C270" s="888"/>
      <c r="D270" s="889" t="s">
        <v>1188</v>
      </c>
      <c r="E270" s="889"/>
      <c r="F270" s="88" t="s">
        <v>146</v>
      </c>
      <c r="G270" s="890">
        <v>3091729640</v>
      </c>
      <c r="H270" s="890"/>
      <c r="I270" s="883"/>
      <c r="J270" s="891" t="s">
        <v>1193</v>
      </c>
      <c r="K270" s="892"/>
      <c r="L270" s="893">
        <v>43182</v>
      </c>
      <c r="M270" s="893"/>
      <c r="N270" s="116">
        <v>2456948393</v>
      </c>
      <c r="O270" s="109">
        <f>140.71/111.82</f>
        <v>1.2583616526560546</v>
      </c>
      <c r="P270" s="111" t="s">
        <v>313</v>
      </c>
      <c r="Q270" s="883">
        <f t="shared" si="20"/>
        <v>2456948392.7567334</v>
      </c>
      <c r="R270" s="884"/>
      <c r="S270" s="894" t="s">
        <v>286</v>
      </c>
      <c r="T270" s="894"/>
      <c r="U270" s="894"/>
    </row>
    <row r="271" spans="1:21" ht="15" customHeight="1" x14ac:dyDescent="0.2">
      <c r="B271" s="291" t="s">
        <v>152</v>
      </c>
      <c r="C271" s="293"/>
      <c r="D271" s="478" t="s">
        <v>1188</v>
      </c>
      <c r="E271" s="478"/>
      <c r="F271" s="79" t="s">
        <v>146</v>
      </c>
      <c r="G271" s="878">
        <f>3099200240+14282029</f>
        <v>3113482269</v>
      </c>
      <c r="H271" s="878"/>
      <c r="I271" s="879"/>
      <c r="J271" s="880" t="s">
        <v>1194</v>
      </c>
      <c r="K271" s="881"/>
      <c r="L271" s="882">
        <v>43237</v>
      </c>
      <c r="M271" s="882"/>
      <c r="N271" s="116">
        <v>2456948393</v>
      </c>
      <c r="O271" s="109">
        <f>141.7/111.82</f>
        <v>1.2672151672330532</v>
      </c>
      <c r="P271" s="111" t="s">
        <v>370</v>
      </c>
      <c r="Q271" s="883">
        <f t="shared" si="20"/>
        <v>2456948393.2221594</v>
      </c>
      <c r="R271" s="884"/>
      <c r="S271" s="285" t="s">
        <v>286</v>
      </c>
      <c r="T271" s="285"/>
      <c r="U271" s="285"/>
    </row>
    <row r="272" spans="1:21" ht="15" customHeight="1" x14ac:dyDescent="0.2">
      <c r="B272" s="291" t="s">
        <v>153</v>
      </c>
      <c r="C272" s="293"/>
      <c r="D272" s="478" t="s">
        <v>1188</v>
      </c>
      <c r="E272" s="478"/>
      <c r="F272" s="79" t="s">
        <v>146</v>
      </c>
      <c r="G272" s="878">
        <v>3113482269</v>
      </c>
      <c r="H272" s="878"/>
      <c r="I272" s="879"/>
      <c r="J272" s="880" t="s">
        <v>1195</v>
      </c>
      <c r="K272" s="881"/>
      <c r="L272" s="882">
        <v>43249</v>
      </c>
      <c r="M272" s="882"/>
      <c r="N272" s="116">
        <v>2456948393</v>
      </c>
      <c r="O272" s="109">
        <f>141.7/111.82</f>
        <v>1.2672151672330532</v>
      </c>
      <c r="P272" s="111" t="s">
        <v>371</v>
      </c>
      <c r="Q272" s="883">
        <f t="shared" si="20"/>
        <v>2456948393.2221594</v>
      </c>
      <c r="R272" s="884"/>
      <c r="S272" s="285" t="s">
        <v>286</v>
      </c>
      <c r="T272" s="285"/>
      <c r="U272" s="285"/>
    </row>
    <row r="273" spans="2:21" ht="30" customHeight="1" x14ac:dyDescent="0.2">
      <c r="B273" s="291" t="s">
        <v>154</v>
      </c>
      <c r="C273" s="293"/>
      <c r="D273" s="478" t="s">
        <v>1188</v>
      </c>
      <c r="E273" s="478"/>
      <c r="F273" s="79" t="s">
        <v>146</v>
      </c>
      <c r="G273" s="878">
        <v>3126226233</v>
      </c>
      <c r="H273" s="878"/>
      <c r="I273" s="879"/>
      <c r="J273" s="880" t="s">
        <v>1196</v>
      </c>
      <c r="K273" s="881"/>
      <c r="L273" s="882">
        <v>43305</v>
      </c>
      <c r="M273" s="882"/>
      <c r="N273" s="116">
        <v>2456948393</v>
      </c>
      <c r="O273" s="109">
        <f>142.28/111.82</f>
        <v>1.272402074763012</v>
      </c>
      <c r="P273" s="111" t="s">
        <v>390</v>
      </c>
      <c r="Q273" s="883">
        <f t="shared" si="20"/>
        <v>2456948393.1266518</v>
      </c>
      <c r="R273" s="884"/>
      <c r="S273" s="285" t="s">
        <v>319</v>
      </c>
      <c r="T273" s="285"/>
      <c r="U273" s="285"/>
    </row>
    <row r="274" spans="2:21" ht="30" customHeight="1" x14ac:dyDescent="0.2">
      <c r="B274" s="291" t="s">
        <v>229</v>
      </c>
      <c r="C274" s="293"/>
      <c r="D274" s="478" t="s">
        <v>1188</v>
      </c>
      <c r="E274" s="478"/>
      <c r="F274" s="79" t="s">
        <v>146</v>
      </c>
      <c r="G274" s="878">
        <v>3126226233</v>
      </c>
      <c r="H274" s="878"/>
      <c r="I274" s="879"/>
      <c r="J274" s="880" t="s">
        <v>1197</v>
      </c>
      <c r="K274" s="881"/>
      <c r="L274" s="882">
        <v>43313</v>
      </c>
      <c r="M274" s="882"/>
      <c r="N274" s="116">
        <v>2456948393</v>
      </c>
      <c r="O274" s="109">
        <f>142.28/111.82</f>
        <v>1.272402074763012</v>
      </c>
      <c r="P274" s="111" t="s">
        <v>390</v>
      </c>
      <c r="Q274" s="883">
        <f t="shared" si="20"/>
        <v>2456948393.1266518</v>
      </c>
      <c r="R274" s="884"/>
      <c r="S274" s="285" t="s">
        <v>286</v>
      </c>
      <c r="T274" s="285"/>
      <c r="U274" s="285"/>
    </row>
    <row r="275" spans="2:21" ht="15" customHeight="1" x14ac:dyDescent="0.2">
      <c r="B275" s="887" t="s">
        <v>230</v>
      </c>
      <c r="C275" s="888"/>
      <c r="D275" s="889" t="s">
        <v>1188</v>
      </c>
      <c r="E275" s="889"/>
      <c r="F275" s="88" t="s">
        <v>146</v>
      </c>
      <c r="G275" s="890">
        <v>3122051486</v>
      </c>
      <c r="H275" s="890"/>
      <c r="I275" s="883"/>
      <c r="J275" s="891" t="s">
        <v>1198</v>
      </c>
      <c r="K275" s="892"/>
      <c r="L275" s="893">
        <v>43353</v>
      </c>
      <c r="M275" s="893"/>
      <c r="N275" s="116">
        <v>2456948393</v>
      </c>
      <c r="O275" s="109">
        <f>142.27/111.82</f>
        <v>1.2723126453228404</v>
      </c>
      <c r="P275" s="111" t="s">
        <v>400</v>
      </c>
      <c r="Q275" s="883">
        <f t="shared" si="20"/>
        <v>2453839861.9843955</v>
      </c>
      <c r="R275" s="884"/>
      <c r="S275" s="285" t="s">
        <v>1199</v>
      </c>
      <c r="T275" s="285"/>
      <c r="U275" s="285"/>
    </row>
    <row r="276" spans="2:21" ht="15" customHeight="1" x14ac:dyDescent="0.2">
      <c r="B276" s="291" t="s">
        <v>231</v>
      </c>
      <c r="C276" s="293"/>
      <c r="D276" s="478" t="s">
        <v>1188</v>
      </c>
      <c r="E276" s="478"/>
      <c r="F276" s="79" t="s">
        <v>146</v>
      </c>
      <c r="G276" s="878">
        <v>3131060150</v>
      </c>
      <c r="H276" s="878"/>
      <c r="I276" s="879"/>
      <c r="J276" s="880" t="s">
        <v>1200</v>
      </c>
      <c r="K276" s="881"/>
      <c r="L276" s="882">
        <v>43384</v>
      </c>
      <c r="M276" s="882"/>
      <c r="N276" s="116">
        <v>2456948393</v>
      </c>
      <c r="O276" s="109">
        <f>142.5/111.82</f>
        <v>1.2743695224467895</v>
      </c>
      <c r="P276" s="111" t="s">
        <v>408</v>
      </c>
      <c r="Q276" s="883">
        <f t="shared" si="20"/>
        <v>2456948392.7929826</v>
      </c>
      <c r="R276" s="884"/>
      <c r="S276" s="285" t="s">
        <v>286</v>
      </c>
      <c r="T276" s="285"/>
      <c r="U276" s="285"/>
    </row>
    <row r="277" spans="2:21" ht="15" customHeight="1" x14ac:dyDescent="0.2">
      <c r="B277" s="291" t="s">
        <v>232</v>
      </c>
      <c r="C277" s="293"/>
      <c r="D277" s="478" t="s">
        <v>1188</v>
      </c>
      <c r="E277" s="478"/>
      <c r="F277" s="79" t="s">
        <v>146</v>
      </c>
      <c r="G277" s="878">
        <v>3131060150</v>
      </c>
      <c r="H277" s="878"/>
      <c r="I277" s="879"/>
      <c r="J277" s="880" t="s">
        <v>1201</v>
      </c>
      <c r="K277" s="881"/>
      <c r="L277" s="882">
        <v>43384</v>
      </c>
      <c r="M277" s="882"/>
      <c r="N277" s="116">
        <v>2456948393</v>
      </c>
      <c r="O277" s="109">
        <f>142.5/111.82</f>
        <v>1.2743695224467895</v>
      </c>
      <c r="P277" s="111" t="s">
        <v>408</v>
      </c>
      <c r="Q277" s="883">
        <f t="shared" si="20"/>
        <v>2456948392.7929826</v>
      </c>
      <c r="R277" s="884"/>
      <c r="S277" s="285" t="s">
        <v>286</v>
      </c>
      <c r="T277" s="285"/>
      <c r="U277" s="285"/>
    </row>
    <row r="278" spans="2:21" ht="14.25" x14ac:dyDescent="0.2">
      <c r="B278" s="210"/>
      <c r="C278" s="212"/>
      <c r="D278" s="478" t="s">
        <v>1188</v>
      </c>
      <c r="E278" s="478"/>
      <c r="F278" s="79" t="s">
        <v>146</v>
      </c>
      <c r="G278" s="878">
        <v>4008101</v>
      </c>
      <c r="H278" s="878"/>
      <c r="I278" s="879"/>
      <c r="J278" s="880" t="s">
        <v>414</v>
      </c>
      <c r="K278" s="881"/>
      <c r="L278" s="885">
        <v>43431</v>
      </c>
      <c r="M278" s="886"/>
      <c r="N278" s="116"/>
      <c r="O278" s="109">
        <f>142.5/111.82</f>
        <v>1.2743695224467895</v>
      </c>
      <c r="P278" s="111" t="s">
        <v>415</v>
      </c>
      <c r="Q278" s="883">
        <f t="shared" si="20"/>
        <v>3145163.8864561403</v>
      </c>
      <c r="R278" s="884"/>
      <c r="S278" s="285" t="s">
        <v>416</v>
      </c>
      <c r="T278" s="285"/>
      <c r="U278" s="285"/>
    </row>
    <row r="279" spans="2:21" ht="14.25" x14ac:dyDescent="0.2">
      <c r="B279" s="291" t="s">
        <v>233</v>
      </c>
      <c r="C279" s="293"/>
      <c r="D279" s="478" t="s">
        <v>1188</v>
      </c>
      <c r="E279" s="478"/>
      <c r="F279" s="79" t="s">
        <v>146</v>
      </c>
      <c r="G279" s="878">
        <v>3134795450</v>
      </c>
      <c r="H279" s="878"/>
      <c r="I279" s="879"/>
      <c r="J279" s="880" t="s">
        <v>1202</v>
      </c>
      <c r="K279" s="881"/>
      <c r="L279" s="882">
        <v>43432</v>
      </c>
      <c r="M279" s="882"/>
      <c r="N279" s="116">
        <v>2456948393</v>
      </c>
      <c r="O279" s="109">
        <f>142.67/111.82</f>
        <v>1.2758898229297084</v>
      </c>
      <c r="P279" s="111" t="s">
        <v>415</v>
      </c>
      <c r="Q279" s="883">
        <f>+G279/O279</f>
        <v>2456948392.9277353</v>
      </c>
      <c r="R279" s="884"/>
      <c r="S279" s="285" t="s">
        <v>286</v>
      </c>
      <c r="T279" s="285"/>
      <c r="U279" s="285"/>
    </row>
    <row r="280" spans="2:21" ht="14.25" x14ac:dyDescent="0.2">
      <c r="B280" s="291" t="s">
        <v>234</v>
      </c>
      <c r="C280" s="293"/>
      <c r="D280" s="478" t="s">
        <v>1188</v>
      </c>
      <c r="E280" s="478"/>
      <c r="F280" s="79" t="s">
        <v>146</v>
      </c>
      <c r="G280" s="878">
        <v>3138530750</v>
      </c>
      <c r="H280" s="878"/>
      <c r="I280" s="879"/>
      <c r="J280" s="880" t="s">
        <v>1203</v>
      </c>
      <c r="K280" s="881"/>
      <c r="L280" s="882">
        <v>43444</v>
      </c>
      <c r="M280" s="882"/>
      <c r="N280" s="116">
        <v>2456948393</v>
      </c>
      <c r="O280" s="109">
        <f>142.84/111.82</f>
        <v>1.2774101234126276</v>
      </c>
      <c r="P280" s="111" t="s">
        <v>419</v>
      </c>
      <c r="Q280" s="883">
        <f t="shared" ref="Q280" si="21">+G280/O280</f>
        <v>2456948393.0621672</v>
      </c>
      <c r="R280" s="884"/>
      <c r="S280" s="285" t="s">
        <v>286</v>
      </c>
      <c r="T280" s="285"/>
      <c r="U280" s="285"/>
    </row>
    <row r="281" spans="2:21" ht="14.25" x14ac:dyDescent="0.2">
      <c r="B281" s="291" t="s">
        <v>236</v>
      </c>
      <c r="C281" s="293"/>
      <c r="D281" s="478" t="s">
        <v>1188</v>
      </c>
      <c r="E281" s="478"/>
      <c r="F281" s="79" t="s">
        <v>146</v>
      </c>
      <c r="G281" s="878">
        <v>3138530750</v>
      </c>
      <c r="H281" s="878"/>
      <c r="I281" s="879"/>
      <c r="J281" s="880" t="s">
        <v>1204</v>
      </c>
      <c r="K281" s="881"/>
      <c r="L281" s="882">
        <v>43444</v>
      </c>
      <c r="M281" s="882"/>
      <c r="N281" s="116">
        <v>2456948393</v>
      </c>
      <c r="O281" s="109">
        <f>142.84/111.82</f>
        <v>1.2774101234126276</v>
      </c>
      <c r="P281" s="111" t="s">
        <v>419</v>
      </c>
      <c r="Q281" s="883">
        <f>+G281/O281</f>
        <v>2456948393.0621672</v>
      </c>
      <c r="R281" s="884"/>
      <c r="S281" s="285" t="s">
        <v>286</v>
      </c>
      <c r="T281" s="285"/>
      <c r="U281" s="285"/>
    </row>
    <row r="282" spans="2:21" ht="14.25" x14ac:dyDescent="0.2">
      <c r="B282" s="291" t="s">
        <v>238</v>
      </c>
      <c r="C282" s="293"/>
      <c r="D282" s="478" t="s">
        <v>1188</v>
      </c>
      <c r="E282" s="478"/>
      <c r="F282" s="79" t="s">
        <v>146</v>
      </c>
      <c r="G282" s="878">
        <v>3166875084</v>
      </c>
      <c r="H282" s="878"/>
      <c r="I282" s="879"/>
      <c r="J282" s="880" t="s">
        <v>1205</v>
      </c>
      <c r="K282" s="881"/>
      <c r="L282" s="882">
        <v>43507</v>
      </c>
      <c r="M282" s="882"/>
      <c r="N282" s="116">
        <v>2456948393</v>
      </c>
      <c r="O282" s="109">
        <f>100.6/78.05</f>
        <v>1.2889173606662396</v>
      </c>
      <c r="P282" s="111" t="s">
        <v>432</v>
      </c>
      <c r="Q282" s="883">
        <f>+G282/O282</f>
        <v>2457003979.1868787</v>
      </c>
      <c r="R282" s="884"/>
      <c r="S282" s="285" t="s">
        <v>286</v>
      </c>
      <c r="T282" s="285"/>
      <c r="U282" s="285"/>
    </row>
    <row r="283" spans="2:21" ht="14.25" x14ac:dyDescent="0.2">
      <c r="B283" s="291" t="s">
        <v>241</v>
      </c>
      <c r="C283" s="293"/>
      <c r="D283" s="478" t="s">
        <v>1188</v>
      </c>
      <c r="E283" s="478"/>
      <c r="F283" s="79" t="s">
        <v>146</v>
      </c>
      <c r="G283" s="878">
        <v>7000000000</v>
      </c>
      <c r="H283" s="878"/>
      <c r="I283" s="879"/>
      <c r="J283" s="880" t="s">
        <v>1206</v>
      </c>
      <c r="K283" s="881"/>
      <c r="L283" s="882">
        <v>43550</v>
      </c>
      <c r="M283" s="882"/>
      <c r="N283" s="116">
        <v>2456948393</v>
      </c>
      <c r="O283" s="109">
        <f>101.18/78.05</f>
        <v>1.2963484945547727</v>
      </c>
      <c r="P283" s="111" t="s">
        <v>439</v>
      </c>
      <c r="Q283" s="883">
        <f>+G283/O283</f>
        <v>5399782565.7244511</v>
      </c>
      <c r="R283" s="884"/>
      <c r="S283" s="285" t="s">
        <v>440</v>
      </c>
      <c r="T283" s="285"/>
      <c r="U283" s="285"/>
    </row>
    <row r="284" spans="2:21" ht="15" x14ac:dyDescent="0.2">
      <c r="B284" s="291" t="s">
        <v>244</v>
      </c>
      <c r="C284" s="293"/>
      <c r="D284" s="478" t="s">
        <v>1188</v>
      </c>
      <c r="E284" s="478"/>
      <c r="F284" s="79" t="s">
        <v>146</v>
      </c>
      <c r="G284" s="895"/>
      <c r="H284" s="896"/>
      <c r="I284" s="896"/>
      <c r="J284" s="880" t="s">
        <v>1207</v>
      </c>
      <c r="K284" s="881"/>
      <c r="L284" s="882"/>
      <c r="M284" s="882"/>
      <c r="N284" s="116">
        <v>2456948393</v>
      </c>
      <c r="O284" s="109">
        <f t="shared" ref="O284:O285" si="22">101.18/78.05</f>
        <v>1.2963484945547727</v>
      </c>
      <c r="P284" s="111"/>
      <c r="Q284" s="883"/>
      <c r="R284" s="884"/>
      <c r="S284" s="899" t="s">
        <v>497</v>
      </c>
      <c r="T284" s="899"/>
      <c r="U284" s="899"/>
    </row>
    <row r="285" spans="2:21" ht="15" x14ac:dyDescent="0.2">
      <c r="B285" s="291" t="s">
        <v>323</v>
      </c>
      <c r="C285" s="293"/>
      <c r="D285" s="478" t="s">
        <v>1188</v>
      </c>
      <c r="E285" s="478"/>
      <c r="F285" s="79" t="s">
        <v>146</v>
      </c>
      <c r="G285" s="895"/>
      <c r="H285" s="896"/>
      <c r="I285" s="896"/>
      <c r="J285" s="880" t="s">
        <v>1208</v>
      </c>
      <c r="K285" s="881"/>
      <c r="L285" s="882"/>
      <c r="M285" s="882"/>
      <c r="N285" s="119">
        <v>1455974867</v>
      </c>
      <c r="O285" s="109">
        <f t="shared" si="22"/>
        <v>1.2963484945547727</v>
      </c>
      <c r="P285" s="111"/>
      <c r="Q285" s="883"/>
      <c r="R285" s="884"/>
      <c r="S285" s="899" t="s">
        <v>497</v>
      </c>
      <c r="T285" s="899"/>
      <c r="U285" s="899"/>
    </row>
    <row r="286" spans="2:21" ht="15" x14ac:dyDescent="0.2">
      <c r="B286" s="291" t="s">
        <v>324</v>
      </c>
      <c r="C286" s="293"/>
      <c r="D286" s="478" t="s">
        <v>1188</v>
      </c>
      <c r="E286" s="478"/>
      <c r="F286" s="79" t="s">
        <v>146</v>
      </c>
      <c r="G286" s="895">
        <v>6309098263</v>
      </c>
      <c r="H286" s="896"/>
      <c r="I286" s="896"/>
      <c r="J286" s="880" t="s">
        <v>1209</v>
      </c>
      <c r="K286" s="881"/>
      <c r="L286" s="882">
        <v>43612</v>
      </c>
      <c r="M286" s="882"/>
      <c r="N286" s="119">
        <v>1455974867</v>
      </c>
      <c r="O286" s="109">
        <f>102.12/78.05</f>
        <v>1.3083920563741192</v>
      </c>
      <c r="P286" s="111" t="s">
        <v>496</v>
      </c>
      <c r="Q286" s="883">
        <f>+G286/O286</f>
        <v>4822024279.5451431</v>
      </c>
      <c r="R286" s="884"/>
      <c r="S286" s="285" t="s">
        <v>520</v>
      </c>
      <c r="T286" s="285"/>
      <c r="U286" s="285"/>
    </row>
    <row r="287" spans="2:21" ht="15" x14ac:dyDescent="0.2">
      <c r="B287" s="291" t="s">
        <v>325</v>
      </c>
      <c r="C287" s="293"/>
      <c r="D287" s="478" t="s">
        <v>1188</v>
      </c>
      <c r="E287" s="478"/>
      <c r="F287" s="79" t="s">
        <v>146</v>
      </c>
      <c r="G287" s="895"/>
      <c r="H287" s="896"/>
      <c r="I287" s="896"/>
      <c r="J287" s="880" t="s">
        <v>1210</v>
      </c>
      <c r="K287" s="881"/>
      <c r="L287" s="882"/>
      <c r="M287" s="882"/>
      <c r="N287" s="119">
        <v>1455974867</v>
      </c>
      <c r="O287" s="109"/>
      <c r="P287" s="111"/>
      <c r="Q287" s="883"/>
      <c r="R287" s="884"/>
      <c r="S287" s="285" t="s">
        <v>286</v>
      </c>
      <c r="T287" s="285"/>
      <c r="U287" s="285"/>
    </row>
    <row r="288" spans="2:21" ht="15" x14ac:dyDescent="0.2">
      <c r="B288" s="291" t="s">
        <v>326</v>
      </c>
      <c r="C288" s="293"/>
      <c r="D288" s="478" t="s">
        <v>1188</v>
      </c>
      <c r="E288" s="478"/>
      <c r="F288" s="79" t="s">
        <v>146</v>
      </c>
      <c r="G288" s="895"/>
      <c r="H288" s="896"/>
      <c r="I288" s="896"/>
      <c r="J288" s="880" t="s">
        <v>1211</v>
      </c>
      <c r="K288" s="881"/>
      <c r="L288" s="882"/>
      <c r="M288" s="882"/>
      <c r="N288" s="119">
        <v>1455974867</v>
      </c>
      <c r="O288" s="109"/>
      <c r="P288" s="111"/>
      <c r="Q288" s="883"/>
      <c r="R288" s="884"/>
      <c r="S288" s="285" t="s">
        <v>286</v>
      </c>
      <c r="T288" s="285"/>
      <c r="U288" s="285"/>
    </row>
    <row r="289" spans="1:21" ht="15" x14ac:dyDescent="0.25">
      <c r="B289" s="894" t="s">
        <v>327</v>
      </c>
      <c r="C289" s="894"/>
      <c r="D289" s="889" t="s">
        <v>1188</v>
      </c>
      <c r="E289" s="889"/>
      <c r="F289" s="88" t="s">
        <v>146</v>
      </c>
      <c r="G289" s="897">
        <v>2643821720</v>
      </c>
      <c r="H289" s="897"/>
      <c r="I289" s="897"/>
      <c r="J289" s="898" t="s">
        <v>1212</v>
      </c>
      <c r="K289" s="898"/>
      <c r="L289" s="893">
        <v>43650</v>
      </c>
      <c r="M289" s="893"/>
      <c r="N289" s="120">
        <v>1455974867</v>
      </c>
      <c r="O289" s="109">
        <f>102.44/78.05</f>
        <v>1.3124919923126201</v>
      </c>
      <c r="P289" s="114" t="s">
        <v>521</v>
      </c>
      <c r="Q289" s="883">
        <f>+G289/O289</f>
        <v>2014352647.8524013</v>
      </c>
      <c r="R289" s="884"/>
      <c r="S289" s="894" t="s">
        <v>522</v>
      </c>
      <c r="T289" s="894"/>
      <c r="U289" s="894"/>
    </row>
    <row r="290" spans="1:21" ht="15" x14ac:dyDescent="0.25">
      <c r="B290" s="894" t="s">
        <v>498</v>
      </c>
      <c r="C290" s="894"/>
      <c r="D290" s="889" t="s">
        <v>1188</v>
      </c>
      <c r="E290" s="889"/>
      <c r="F290" s="88" t="s">
        <v>146</v>
      </c>
      <c r="G290" s="897">
        <v>9754517</v>
      </c>
      <c r="H290" s="897"/>
      <c r="I290" s="897"/>
      <c r="J290" s="898" t="s">
        <v>1212</v>
      </c>
      <c r="K290" s="898"/>
      <c r="L290" s="893">
        <v>43658</v>
      </c>
      <c r="M290" s="893"/>
      <c r="N290" s="120"/>
      <c r="O290" s="109">
        <f>102.71/78.05</f>
        <v>1.3159513132607303</v>
      </c>
      <c r="P290" s="114" t="s">
        <v>523</v>
      </c>
      <c r="Q290" s="883">
        <f>+G290/O290</f>
        <v>7412521.194138837</v>
      </c>
      <c r="R290" s="884"/>
      <c r="S290" s="894" t="s">
        <v>524</v>
      </c>
      <c r="T290" s="894"/>
      <c r="U290" s="894"/>
    </row>
    <row r="291" spans="1:21" ht="15" x14ac:dyDescent="0.25">
      <c r="B291" s="894" t="s">
        <v>498</v>
      </c>
      <c r="C291" s="894"/>
      <c r="D291" s="889" t="s">
        <v>1188</v>
      </c>
      <c r="E291" s="889"/>
      <c r="F291" s="88" t="s">
        <v>146</v>
      </c>
      <c r="G291" s="897">
        <v>3518806545</v>
      </c>
      <c r="H291" s="897"/>
      <c r="I291" s="897"/>
      <c r="J291" s="898"/>
      <c r="K291" s="898"/>
      <c r="L291" s="893">
        <v>43916</v>
      </c>
      <c r="M291" s="893"/>
      <c r="N291" s="120"/>
      <c r="O291" s="109">
        <f>104.94/78.05</f>
        <v>1.3445227418321588</v>
      </c>
      <c r="P291" s="114" t="s">
        <v>1213</v>
      </c>
      <c r="Q291" s="883">
        <f>+G291/O291</f>
        <v>2617141707.9974275</v>
      </c>
      <c r="R291" s="884"/>
      <c r="S291" s="894"/>
      <c r="T291" s="894"/>
      <c r="U291" s="894"/>
    </row>
    <row r="292" spans="1:21" x14ac:dyDescent="0.2">
      <c r="A292" s="1134"/>
      <c r="B292" s="1148" t="s">
        <v>525</v>
      </c>
      <c r="C292" s="1148"/>
      <c r="D292" s="1149"/>
      <c r="E292" s="1149"/>
      <c r="F292" s="1150"/>
      <c r="G292" s="1151">
        <f>SUM(G266:H290)</f>
        <v>65730763874</v>
      </c>
      <c r="H292" s="1151"/>
      <c r="I292" s="1151"/>
      <c r="J292" s="1152"/>
      <c r="K292" s="1152"/>
      <c r="L292" s="1153"/>
      <c r="M292" s="1153"/>
      <c r="N292" s="1154">
        <f>SUM(N266:N290)</f>
        <v>51504945409</v>
      </c>
      <c r="O292" s="1155"/>
      <c r="P292" s="1156"/>
      <c r="Q292" s="1157">
        <f>SUM(Q266:R291)</f>
        <v>54171980229.711578</v>
      </c>
      <c r="R292" s="1158"/>
      <c r="S292" s="1148">
        <f>+Q292-N292</f>
        <v>2667034820.7115784</v>
      </c>
      <c r="T292" s="1148"/>
      <c r="U292" s="1148"/>
    </row>
    <row r="294" spans="1:21" ht="15" x14ac:dyDescent="0.2">
      <c r="A294" s="1" t="s">
        <v>584</v>
      </c>
      <c r="B294" s="513" t="s">
        <v>425</v>
      </c>
      <c r="C294" s="513"/>
      <c r="D294" s="513"/>
      <c r="E294" s="513"/>
      <c r="F294" s="513"/>
      <c r="G294" s="513"/>
      <c r="H294" s="513"/>
      <c r="I294" s="513"/>
      <c r="J294" s="513"/>
      <c r="K294" s="513"/>
      <c r="L294" s="513"/>
      <c r="M294" s="513"/>
      <c r="N294" s="513"/>
      <c r="O294" s="513"/>
      <c r="P294" s="513"/>
      <c r="Q294" s="513"/>
      <c r="R294" s="513"/>
      <c r="S294" s="513"/>
      <c r="T294" s="513"/>
      <c r="U294" s="513"/>
    </row>
    <row r="295" spans="1:21" ht="15" x14ac:dyDescent="0.2">
      <c r="B295" s="765" t="s">
        <v>133</v>
      </c>
      <c r="C295" s="765"/>
      <c r="D295" s="766" t="s">
        <v>134</v>
      </c>
      <c r="E295" s="766"/>
      <c r="F295" s="766" t="s">
        <v>135</v>
      </c>
      <c r="G295" s="769" t="s">
        <v>136</v>
      </c>
      <c r="H295" s="769"/>
      <c r="I295" s="769"/>
      <c r="J295" s="769"/>
      <c r="K295" s="769"/>
      <c r="L295" s="769"/>
      <c r="M295" s="769"/>
      <c r="N295" s="769" t="s">
        <v>137</v>
      </c>
      <c r="O295" s="769"/>
      <c r="P295" s="769"/>
      <c r="Q295" s="769"/>
      <c r="R295" s="769"/>
      <c r="S295" s="769" t="s">
        <v>99</v>
      </c>
      <c r="T295" s="769"/>
      <c r="U295" s="769"/>
    </row>
    <row r="296" spans="1:21" ht="30" x14ac:dyDescent="0.2">
      <c r="B296" s="765"/>
      <c r="C296" s="765"/>
      <c r="D296" s="766"/>
      <c r="E296" s="766"/>
      <c r="F296" s="766"/>
      <c r="G296" s="785" t="s">
        <v>138</v>
      </c>
      <c r="H296" s="766"/>
      <c r="I296" s="766"/>
      <c r="J296" s="785" t="s">
        <v>139</v>
      </c>
      <c r="K296" s="785"/>
      <c r="L296" s="785" t="s">
        <v>1101</v>
      </c>
      <c r="M296" s="785"/>
      <c r="N296" s="221" t="s">
        <v>140</v>
      </c>
      <c r="O296" s="221" t="s">
        <v>141</v>
      </c>
      <c r="P296" s="221" t="s">
        <v>142</v>
      </c>
      <c r="Q296" s="785" t="s">
        <v>143</v>
      </c>
      <c r="R296" s="785"/>
      <c r="S296" s="769"/>
      <c r="T296" s="769"/>
      <c r="U296" s="769"/>
    </row>
    <row r="297" spans="1:21" ht="15" x14ac:dyDescent="0.2">
      <c r="B297" s="904" t="s">
        <v>426</v>
      </c>
      <c r="C297" s="905"/>
      <c r="D297" s="451" t="s">
        <v>1214</v>
      </c>
      <c r="E297" s="453"/>
      <c r="F297" s="79" t="s">
        <v>146</v>
      </c>
      <c r="G297" s="1159">
        <v>13016958191</v>
      </c>
      <c r="H297" s="1159"/>
      <c r="I297" s="1159"/>
      <c r="J297" s="900">
        <v>43465</v>
      </c>
      <c r="K297" s="901"/>
      <c r="L297" s="902">
        <v>43462</v>
      </c>
      <c r="M297" s="903"/>
      <c r="N297" s="911">
        <v>10214287467</v>
      </c>
      <c r="O297" s="121">
        <f>142.84/111.82</f>
        <v>1.2774101234126276</v>
      </c>
      <c r="P297" s="122" t="s">
        <v>427</v>
      </c>
      <c r="Q297" s="796">
        <f>+G297/O297</f>
        <v>10190116668.42355</v>
      </c>
      <c r="R297" s="796"/>
      <c r="S297" s="285" t="s">
        <v>1215</v>
      </c>
      <c r="T297" s="285"/>
      <c r="U297" s="285"/>
    </row>
    <row r="298" spans="1:21" ht="15" x14ac:dyDescent="0.2">
      <c r="B298" s="906"/>
      <c r="C298" s="907"/>
      <c r="D298" s="874" t="s">
        <v>1214</v>
      </c>
      <c r="E298" s="875"/>
      <c r="F298" s="79" t="s">
        <v>146</v>
      </c>
      <c r="G298" s="1159">
        <v>30876023</v>
      </c>
      <c r="H298" s="1159"/>
      <c r="I298" s="1159"/>
      <c r="J298" s="900">
        <v>43465</v>
      </c>
      <c r="K298" s="901"/>
      <c r="L298" s="902">
        <v>43469</v>
      </c>
      <c r="M298" s="903"/>
      <c r="N298" s="912"/>
      <c r="O298" s="121">
        <f>142.84/111.82</f>
        <v>1.2774101234126276</v>
      </c>
      <c r="P298" s="122" t="s">
        <v>427</v>
      </c>
      <c r="Q298" s="796">
        <f>+G298/O298</f>
        <v>24170798.738868661</v>
      </c>
      <c r="R298" s="796"/>
      <c r="S298" s="285" t="s">
        <v>319</v>
      </c>
      <c r="T298" s="285"/>
      <c r="U298" s="285"/>
    </row>
    <row r="299" spans="1:21" ht="15" x14ac:dyDescent="0.2">
      <c r="B299" s="285" t="s">
        <v>585</v>
      </c>
      <c r="C299" s="285"/>
      <c r="D299" s="874" t="s">
        <v>1214</v>
      </c>
      <c r="E299" s="875"/>
      <c r="F299" s="79" t="s">
        <v>146</v>
      </c>
      <c r="G299" s="1159">
        <v>55856315730</v>
      </c>
      <c r="H299" s="1159"/>
      <c r="I299" s="1159"/>
      <c r="J299" s="900">
        <v>43830</v>
      </c>
      <c r="K299" s="901"/>
      <c r="L299" s="900">
        <v>43829</v>
      </c>
      <c r="M299" s="901"/>
      <c r="N299" s="229">
        <v>42105325891</v>
      </c>
      <c r="O299" s="142">
        <f>103.54/78.05</f>
        <v>1.3265855221012173</v>
      </c>
      <c r="P299" s="143" t="s">
        <v>586</v>
      </c>
      <c r="Q299" s="908">
        <f>+G299/O299</f>
        <v>42105325890.733047</v>
      </c>
      <c r="R299" s="908"/>
      <c r="S299" s="285" t="s">
        <v>587</v>
      </c>
      <c r="T299" s="285"/>
      <c r="U299" s="285"/>
    </row>
  </sheetData>
  <mergeCells count="1756">
    <mergeCell ref="B299:C299"/>
    <mergeCell ref="D299:E299"/>
    <mergeCell ref="G299:I299"/>
    <mergeCell ref="J299:K299"/>
    <mergeCell ref="L299:M299"/>
    <mergeCell ref="Q299:R299"/>
    <mergeCell ref="S299:U299"/>
    <mergeCell ref="B294:U294"/>
    <mergeCell ref="B295:C296"/>
    <mergeCell ref="D295:E296"/>
    <mergeCell ref="F295:F296"/>
    <mergeCell ref="G295:K295"/>
    <mergeCell ref="L295:M295"/>
    <mergeCell ref="N295:R295"/>
    <mergeCell ref="S295:U296"/>
    <mergeCell ref="G296:I296"/>
    <mergeCell ref="J296:K296"/>
    <mergeCell ref="L296:M296"/>
    <mergeCell ref="Q296:R296"/>
    <mergeCell ref="B297:C298"/>
    <mergeCell ref="D297:E297"/>
    <mergeCell ref="G297:I297"/>
    <mergeCell ref="J297:K297"/>
    <mergeCell ref="L297:M297"/>
    <mergeCell ref="N297:N298"/>
    <mergeCell ref="Q297:R297"/>
    <mergeCell ref="S297:U297"/>
    <mergeCell ref="D298:E298"/>
    <mergeCell ref="G298:I298"/>
    <mergeCell ref="J298:K298"/>
    <mergeCell ref="L298:M298"/>
    <mergeCell ref="Q298:R298"/>
    <mergeCell ref="S298:U298"/>
    <mergeCell ref="B290:C290"/>
    <mergeCell ref="D290:E290"/>
    <mergeCell ref="G290:I290"/>
    <mergeCell ref="J290:K290"/>
    <mergeCell ref="L290:M290"/>
    <mergeCell ref="Q290:R290"/>
    <mergeCell ref="S290:U290"/>
    <mergeCell ref="B291:C291"/>
    <mergeCell ref="D291:E291"/>
    <mergeCell ref="G291:I291"/>
    <mergeCell ref="J291:K291"/>
    <mergeCell ref="L291:M291"/>
    <mergeCell ref="Q291:R291"/>
    <mergeCell ref="S291:U291"/>
    <mergeCell ref="B292:C292"/>
    <mergeCell ref="D292:E292"/>
    <mergeCell ref="G292:I292"/>
    <mergeCell ref="J292:K292"/>
    <mergeCell ref="L292:M292"/>
    <mergeCell ref="Q292:R292"/>
    <mergeCell ref="S292:U292"/>
    <mergeCell ref="B287:C287"/>
    <mergeCell ref="D287:E287"/>
    <mergeCell ref="G287:I287"/>
    <mergeCell ref="J287:K287"/>
    <mergeCell ref="L287:M287"/>
    <mergeCell ref="Q287:R287"/>
    <mergeCell ref="S287:U287"/>
    <mergeCell ref="B288:C288"/>
    <mergeCell ref="D288:E288"/>
    <mergeCell ref="G288:I288"/>
    <mergeCell ref="J288:K288"/>
    <mergeCell ref="L288:M288"/>
    <mergeCell ref="Q288:R288"/>
    <mergeCell ref="S288:U288"/>
    <mergeCell ref="B289:C289"/>
    <mergeCell ref="D289:E289"/>
    <mergeCell ref="G289:I289"/>
    <mergeCell ref="J289:K289"/>
    <mergeCell ref="L289:M289"/>
    <mergeCell ref="Q289:R289"/>
    <mergeCell ref="S289:U289"/>
    <mergeCell ref="B284:C284"/>
    <mergeCell ref="D284:E284"/>
    <mergeCell ref="G284:I284"/>
    <mergeCell ref="J284:K284"/>
    <mergeCell ref="L284:M284"/>
    <mergeCell ref="Q284:R284"/>
    <mergeCell ref="S284:U284"/>
    <mergeCell ref="B285:C285"/>
    <mergeCell ref="D285:E285"/>
    <mergeCell ref="G285:I285"/>
    <mergeCell ref="J285:K285"/>
    <mergeCell ref="L285:M285"/>
    <mergeCell ref="Q285:R285"/>
    <mergeCell ref="S285:U285"/>
    <mergeCell ref="B286:C286"/>
    <mergeCell ref="D286:E286"/>
    <mergeCell ref="G286:I286"/>
    <mergeCell ref="J286:K286"/>
    <mergeCell ref="L286:M286"/>
    <mergeCell ref="Q286:R286"/>
    <mergeCell ref="S286:U286"/>
    <mergeCell ref="B281:C281"/>
    <mergeCell ref="D281:E281"/>
    <mergeCell ref="G281:I281"/>
    <mergeCell ref="J281:K281"/>
    <mergeCell ref="L281:M281"/>
    <mergeCell ref="Q281:R281"/>
    <mergeCell ref="S281:U281"/>
    <mergeCell ref="B282:C282"/>
    <mergeCell ref="D282:E282"/>
    <mergeCell ref="G282:I282"/>
    <mergeCell ref="J282:K282"/>
    <mergeCell ref="L282:M282"/>
    <mergeCell ref="Q282:R282"/>
    <mergeCell ref="S282:U282"/>
    <mergeCell ref="B283:C283"/>
    <mergeCell ref="D283:E283"/>
    <mergeCell ref="G283:I283"/>
    <mergeCell ref="J283:K283"/>
    <mergeCell ref="L283:M283"/>
    <mergeCell ref="Q283:R283"/>
    <mergeCell ref="S283:U283"/>
    <mergeCell ref="B276:C276"/>
    <mergeCell ref="D278:E278"/>
    <mergeCell ref="G278:I278"/>
    <mergeCell ref="J278:K278"/>
    <mergeCell ref="L278:M278"/>
    <mergeCell ref="Q278:R278"/>
    <mergeCell ref="S278:U278"/>
    <mergeCell ref="B279:C279"/>
    <mergeCell ref="D279:E279"/>
    <mergeCell ref="G279:I279"/>
    <mergeCell ref="J279:K279"/>
    <mergeCell ref="L279:M279"/>
    <mergeCell ref="Q279:R279"/>
    <mergeCell ref="S279:U279"/>
    <mergeCell ref="B280:C280"/>
    <mergeCell ref="D280:E280"/>
    <mergeCell ref="G280:I280"/>
    <mergeCell ref="J280:K280"/>
    <mergeCell ref="L280:M280"/>
    <mergeCell ref="Q280:R280"/>
    <mergeCell ref="S280:U280"/>
    <mergeCell ref="B272:C272"/>
    <mergeCell ref="D272:E272"/>
    <mergeCell ref="G272:I272"/>
    <mergeCell ref="J272:K272"/>
    <mergeCell ref="L272:M272"/>
    <mergeCell ref="Q272:R272"/>
    <mergeCell ref="S272:U272"/>
    <mergeCell ref="B273:C273"/>
    <mergeCell ref="D273:E273"/>
    <mergeCell ref="G273:I273"/>
    <mergeCell ref="J273:K273"/>
    <mergeCell ref="Q273:R273"/>
    <mergeCell ref="S273:U273"/>
    <mergeCell ref="B274:C274"/>
    <mergeCell ref="D274:E274"/>
    <mergeCell ref="S274:U274"/>
    <mergeCell ref="B275:C275"/>
    <mergeCell ref="N253:R253"/>
    <mergeCell ref="S253:U254"/>
    <mergeCell ref="B263:U263"/>
    <mergeCell ref="B264:C265"/>
    <mergeCell ref="D264:E265"/>
    <mergeCell ref="F264:F265"/>
    <mergeCell ref="G264:K264"/>
    <mergeCell ref="N264:R264"/>
    <mergeCell ref="S264:U265"/>
    <mergeCell ref="B270:C270"/>
    <mergeCell ref="D270:E270"/>
    <mergeCell ref="G270:I270"/>
    <mergeCell ref="J270:K270"/>
    <mergeCell ref="L270:M270"/>
    <mergeCell ref="S270:U270"/>
    <mergeCell ref="B271:C271"/>
    <mergeCell ref="D271:E271"/>
    <mergeCell ref="G271:I271"/>
    <mergeCell ref="J271:K271"/>
    <mergeCell ref="L271:M271"/>
    <mergeCell ref="Q271:R271"/>
    <mergeCell ref="S271:U271"/>
    <mergeCell ref="B239:C239"/>
    <mergeCell ref="D239:E239"/>
    <mergeCell ref="J239:K239"/>
    <mergeCell ref="L239:M239"/>
    <mergeCell ref="Q239:R239"/>
    <mergeCell ref="S239:U239"/>
    <mergeCell ref="B241:E241"/>
    <mergeCell ref="J241:K241"/>
    <mergeCell ref="L241:M241"/>
    <mergeCell ref="Q241:R241"/>
    <mergeCell ref="S241:U241"/>
    <mergeCell ref="B244:C244"/>
    <mergeCell ref="D244:E244"/>
    <mergeCell ref="S244:U244"/>
    <mergeCell ref="B247:E247"/>
    <mergeCell ref="B248:E248"/>
    <mergeCell ref="B252:U252"/>
    <mergeCell ref="B236:C236"/>
    <mergeCell ref="D236:E236"/>
    <mergeCell ref="J236:K236"/>
    <mergeCell ref="L236:M236"/>
    <mergeCell ref="Q236:R236"/>
    <mergeCell ref="S236:U236"/>
    <mergeCell ref="B237:C237"/>
    <mergeCell ref="D237:E237"/>
    <mergeCell ref="J237:K237"/>
    <mergeCell ref="L237:M237"/>
    <mergeCell ref="Q237:R237"/>
    <mergeCell ref="S237:U237"/>
    <mergeCell ref="B238:C238"/>
    <mergeCell ref="D238:E238"/>
    <mergeCell ref="J238:K238"/>
    <mergeCell ref="L238:M238"/>
    <mergeCell ref="Q238:R238"/>
    <mergeCell ref="S238:U238"/>
    <mergeCell ref="D200:E201"/>
    <mergeCell ref="F200:F201"/>
    <mergeCell ref="G200:K200"/>
    <mergeCell ref="N200:R200"/>
    <mergeCell ref="S200:U201"/>
    <mergeCell ref="J224:K226"/>
    <mergeCell ref="L224:M226"/>
    <mergeCell ref="S224:U226"/>
    <mergeCell ref="B228:C228"/>
    <mergeCell ref="D228:E228"/>
    <mergeCell ref="J228:K228"/>
    <mergeCell ref="L228:M228"/>
    <mergeCell ref="Q228:R228"/>
    <mergeCell ref="S228:U233"/>
    <mergeCell ref="B229:C229"/>
    <mergeCell ref="D229:E229"/>
    <mergeCell ref="J229:K229"/>
    <mergeCell ref="L229:M229"/>
    <mergeCell ref="Q229:R229"/>
    <mergeCell ref="B230:C230"/>
    <mergeCell ref="D230:E230"/>
    <mergeCell ref="J230:K230"/>
    <mergeCell ref="L230:M230"/>
    <mergeCell ref="Q230:R230"/>
    <mergeCell ref="B231:C231"/>
    <mergeCell ref="D231:E231"/>
    <mergeCell ref="J231:K231"/>
    <mergeCell ref="L231:M231"/>
    <mergeCell ref="Q231:R231"/>
    <mergeCell ref="B232:C232"/>
    <mergeCell ref="D232:E232"/>
    <mergeCell ref="J232:K232"/>
    <mergeCell ref="B193:C193"/>
    <mergeCell ref="D193:E193"/>
    <mergeCell ref="G193:I193"/>
    <mergeCell ref="J193:K193"/>
    <mergeCell ref="L193:M193"/>
    <mergeCell ref="Q193:R193"/>
    <mergeCell ref="S193:U193"/>
    <mergeCell ref="B194:C194"/>
    <mergeCell ref="D194:E194"/>
    <mergeCell ref="G194:I194"/>
    <mergeCell ref="J194:K194"/>
    <mergeCell ref="Q194:R194"/>
    <mergeCell ref="S194:U194"/>
    <mergeCell ref="B195:C195"/>
    <mergeCell ref="D195:E195"/>
    <mergeCell ref="G195:H195"/>
    <mergeCell ref="S195:U195"/>
    <mergeCell ref="N180:R180"/>
    <mergeCell ref="S180:U181"/>
    <mergeCell ref="G189:I189"/>
    <mergeCell ref="B190:C190"/>
    <mergeCell ref="D190:E190"/>
    <mergeCell ref="G190:I190"/>
    <mergeCell ref="J190:K190"/>
    <mergeCell ref="L190:M190"/>
    <mergeCell ref="Q190:R190"/>
    <mergeCell ref="S190:U190"/>
    <mergeCell ref="B191:C191"/>
    <mergeCell ref="D191:E191"/>
    <mergeCell ref="G191:I191"/>
    <mergeCell ref="J191:K191"/>
    <mergeCell ref="L191:M191"/>
    <mergeCell ref="Q191:R191"/>
    <mergeCell ref="S191:U191"/>
    <mergeCell ref="B173:C173"/>
    <mergeCell ref="D173:E173"/>
    <mergeCell ref="G173:I173"/>
    <mergeCell ref="J173:K173"/>
    <mergeCell ref="L173:M173"/>
    <mergeCell ref="Q173:R173"/>
    <mergeCell ref="S173:U173"/>
    <mergeCell ref="B174:C174"/>
    <mergeCell ref="D174:E174"/>
    <mergeCell ref="G174:I174"/>
    <mergeCell ref="J174:K174"/>
    <mergeCell ref="Q174:R174"/>
    <mergeCell ref="S174:U174"/>
    <mergeCell ref="B175:C175"/>
    <mergeCell ref="D175:E175"/>
    <mergeCell ref="S175:U175"/>
    <mergeCell ref="B179:U179"/>
    <mergeCell ref="D160:E160"/>
    <mergeCell ref="G160:I160"/>
    <mergeCell ref="J160:K160"/>
    <mergeCell ref="L160:M160"/>
    <mergeCell ref="Q160:R160"/>
    <mergeCell ref="S160:U160"/>
    <mergeCell ref="B161:C161"/>
    <mergeCell ref="D161:E161"/>
    <mergeCell ref="G161:I161"/>
    <mergeCell ref="J161:K161"/>
    <mergeCell ref="Q161:R161"/>
    <mergeCell ref="S161:U161"/>
    <mergeCell ref="B162:C162"/>
    <mergeCell ref="D162:E162"/>
    <mergeCell ref="S162:U162"/>
    <mergeCell ref="B166:U166"/>
    <mergeCell ref="B167:C168"/>
    <mergeCell ref="D167:E168"/>
    <mergeCell ref="F167:F168"/>
    <mergeCell ref="G167:K167"/>
    <mergeCell ref="N167:R167"/>
    <mergeCell ref="S167:U168"/>
    <mergeCell ref="Q270:R270"/>
    <mergeCell ref="S276:U276"/>
    <mergeCell ref="D276:E276"/>
    <mergeCell ref="G276:I276"/>
    <mergeCell ref="J276:K276"/>
    <mergeCell ref="L276:M276"/>
    <mergeCell ref="Q276:R276"/>
    <mergeCell ref="Q274:R274"/>
    <mergeCell ref="J227:K227"/>
    <mergeCell ref="L227:M227"/>
    <mergeCell ref="Q227:R227"/>
    <mergeCell ref="S227:U227"/>
    <mergeCell ref="S221:U221"/>
    <mergeCell ref="B222:C222"/>
    <mergeCell ref="D222:E222"/>
    <mergeCell ref="J222:K222"/>
    <mergeCell ref="L222:M222"/>
    <mergeCell ref="Q222:R222"/>
    <mergeCell ref="S222:U222"/>
    <mergeCell ref="B221:C221"/>
    <mergeCell ref="D221:E221"/>
    <mergeCell ref="L267:M267"/>
    <mergeCell ref="Q267:R267"/>
    <mergeCell ref="B266:C266"/>
    <mergeCell ref="D266:E266"/>
    <mergeCell ref="G266:I266"/>
    <mergeCell ref="B277:C277"/>
    <mergeCell ref="D277:E277"/>
    <mergeCell ref="G277:I277"/>
    <mergeCell ref="J277:K277"/>
    <mergeCell ref="L277:M277"/>
    <mergeCell ref="Q277:R277"/>
    <mergeCell ref="S277:U277"/>
    <mergeCell ref="B269:C269"/>
    <mergeCell ref="D169:E169"/>
    <mergeCell ref="G169:I169"/>
    <mergeCell ref="J169:K169"/>
    <mergeCell ref="L169:M169"/>
    <mergeCell ref="Q169:R169"/>
    <mergeCell ref="S169:U169"/>
    <mergeCell ref="D268:E268"/>
    <mergeCell ref="G268:I268"/>
    <mergeCell ref="J268:K268"/>
    <mergeCell ref="L268:M268"/>
    <mergeCell ref="Q268:R268"/>
    <mergeCell ref="S268:U268"/>
    <mergeCell ref="B267:C267"/>
    <mergeCell ref="D267:E267"/>
    <mergeCell ref="G267:I267"/>
    <mergeCell ref="J267:K267"/>
    <mergeCell ref="G168:I168"/>
    <mergeCell ref="J168:K168"/>
    <mergeCell ref="L168:M168"/>
    <mergeCell ref="B189:C189"/>
    <mergeCell ref="D189:E189"/>
    <mergeCell ref="J189:K189"/>
    <mergeCell ref="L189:M189"/>
    <mergeCell ref="Q189:R189"/>
    <mergeCell ref="S189:U189"/>
    <mergeCell ref="D275:E275"/>
    <mergeCell ref="G275:I275"/>
    <mergeCell ref="J275:K275"/>
    <mergeCell ref="L275:M275"/>
    <mergeCell ref="Q275:R275"/>
    <mergeCell ref="S275:U275"/>
    <mergeCell ref="L273:M273"/>
    <mergeCell ref="G274:I274"/>
    <mergeCell ref="J274:K274"/>
    <mergeCell ref="L274:M274"/>
    <mergeCell ref="Q269:R269"/>
    <mergeCell ref="S267:U267"/>
    <mergeCell ref="B268:C268"/>
    <mergeCell ref="J266:K266"/>
    <mergeCell ref="L266:M266"/>
    <mergeCell ref="Q266:R266"/>
    <mergeCell ref="S266:U266"/>
    <mergeCell ref="G265:I265"/>
    <mergeCell ref="J265:K265"/>
    <mergeCell ref="L265:M265"/>
    <mergeCell ref="Q265:R265"/>
    <mergeCell ref="D269:E269"/>
    <mergeCell ref="G269:I269"/>
    <mergeCell ref="J269:K269"/>
    <mergeCell ref="L264:M264"/>
    <mergeCell ref="L269:M269"/>
    <mergeCell ref="S269:U269"/>
    <mergeCell ref="B255:C255"/>
    <mergeCell ref="D255:E255"/>
    <mergeCell ref="G255:I255"/>
    <mergeCell ref="J255:K255"/>
    <mergeCell ref="L255:M255"/>
    <mergeCell ref="Q255:R255"/>
    <mergeCell ref="S255:U255"/>
    <mergeCell ref="G254:I254"/>
    <mergeCell ref="J254:K254"/>
    <mergeCell ref="L254:M254"/>
    <mergeCell ref="Q254:R254"/>
    <mergeCell ref="L253:M253"/>
    <mergeCell ref="B253:C254"/>
    <mergeCell ref="D253:E254"/>
    <mergeCell ref="F253:F254"/>
    <mergeCell ref="G253:K253"/>
    <mergeCell ref="S248:U248"/>
    <mergeCell ref="J248:K248"/>
    <mergeCell ref="L248:M248"/>
    <mergeCell ref="Q248:R248"/>
    <mergeCell ref="S246:U246"/>
    <mergeCell ref="J247:K247"/>
    <mergeCell ref="L247:M247"/>
    <mergeCell ref="Q247:R247"/>
    <mergeCell ref="S247:U247"/>
    <mergeCell ref="B246:C246"/>
    <mergeCell ref="D246:E246"/>
    <mergeCell ref="J246:K246"/>
    <mergeCell ref="L246:M246"/>
    <mergeCell ref="Q246:R246"/>
    <mergeCell ref="B245:C245"/>
    <mergeCell ref="D245:E245"/>
    <mergeCell ref="J245:K245"/>
    <mergeCell ref="L245:M245"/>
    <mergeCell ref="Q245:R245"/>
    <mergeCell ref="S245:U245"/>
    <mergeCell ref="J244:K244"/>
    <mergeCell ref="L244:M244"/>
    <mergeCell ref="Q244:R244"/>
    <mergeCell ref="B234:C234"/>
    <mergeCell ref="D234:E234"/>
    <mergeCell ref="J234:K234"/>
    <mergeCell ref="L234:M234"/>
    <mergeCell ref="Q234:R234"/>
    <mergeCell ref="S234:U234"/>
    <mergeCell ref="L232:M232"/>
    <mergeCell ref="J233:K233"/>
    <mergeCell ref="L233:M233"/>
    <mergeCell ref="Q233:R233"/>
    <mergeCell ref="Q232:R232"/>
    <mergeCell ref="B233:C233"/>
    <mergeCell ref="D233:E233"/>
    <mergeCell ref="B235:C235"/>
    <mergeCell ref="D235:E235"/>
    <mergeCell ref="J235:K235"/>
    <mergeCell ref="L235:M235"/>
    <mergeCell ref="Q235:R235"/>
    <mergeCell ref="S235:U235"/>
    <mergeCell ref="B226:C226"/>
    <mergeCell ref="D226:E226"/>
    <mergeCell ref="Q226:R226"/>
    <mergeCell ref="B225:C225"/>
    <mergeCell ref="D225:E225"/>
    <mergeCell ref="Q225:R225"/>
    <mergeCell ref="S223:U223"/>
    <mergeCell ref="B224:C224"/>
    <mergeCell ref="D224:E224"/>
    <mergeCell ref="Q224:R224"/>
    <mergeCell ref="B223:C223"/>
    <mergeCell ref="D223:E223"/>
    <mergeCell ref="J223:K223"/>
    <mergeCell ref="L223:M223"/>
    <mergeCell ref="Q223:R223"/>
    <mergeCell ref="B227:C227"/>
    <mergeCell ref="D227:E227"/>
    <mergeCell ref="J221:K221"/>
    <mergeCell ref="L221:M221"/>
    <mergeCell ref="Q221:R221"/>
    <mergeCell ref="S219:U219"/>
    <mergeCell ref="B220:C220"/>
    <mergeCell ref="D220:E220"/>
    <mergeCell ref="J220:K220"/>
    <mergeCell ref="L220:M220"/>
    <mergeCell ref="Q220:R220"/>
    <mergeCell ref="S220:U220"/>
    <mergeCell ref="B219:C219"/>
    <mergeCell ref="D219:E219"/>
    <mergeCell ref="J219:K219"/>
    <mergeCell ref="L219:M219"/>
    <mergeCell ref="Q219:R219"/>
    <mergeCell ref="S217:U217"/>
    <mergeCell ref="B218:C218"/>
    <mergeCell ref="D218:E218"/>
    <mergeCell ref="J218:K218"/>
    <mergeCell ref="L218:M218"/>
    <mergeCell ref="Q218:R218"/>
    <mergeCell ref="S218:U218"/>
    <mergeCell ref="B217:C217"/>
    <mergeCell ref="D217:E217"/>
    <mergeCell ref="J217:K217"/>
    <mergeCell ref="L217:M217"/>
    <mergeCell ref="Q217:R217"/>
    <mergeCell ref="S215:U215"/>
    <mergeCell ref="B216:C216"/>
    <mergeCell ref="D216:E216"/>
    <mergeCell ref="J216:K216"/>
    <mergeCell ref="L216:M216"/>
    <mergeCell ref="Q216:R216"/>
    <mergeCell ref="S216:U216"/>
    <mergeCell ref="B215:C215"/>
    <mergeCell ref="D215:E215"/>
    <mergeCell ref="J215:K215"/>
    <mergeCell ref="L215:M215"/>
    <mergeCell ref="Q215:R215"/>
    <mergeCell ref="S213:U213"/>
    <mergeCell ref="B214:C214"/>
    <mergeCell ref="D214:E214"/>
    <mergeCell ref="J214:K214"/>
    <mergeCell ref="L214:M214"/>
    <mergeCell ref="Q214:R214"/>
    <mergeCell ref="S214:U214"/>
    <mergeCell ref="B213:C213"/>
    <mergeCell ref="D213:E213"/>
    <mergeCell ref="J213:K213"/>
    <mergeCell ref="L213:M213"/>
    <mergeCell ref="Q213:R213"/>
    <mergeCell ref="S211:U211"/>
    <mergeCell ref="B212:C212"/>
    <mergeCell ref="D212:E212"/>
    <mergeCell ref="J212:K212"/>
    <mergeCell ref="L212:M212"/>
    <mergeCell ref="Q212:R212"/>
    <mergeCell ref="S212:U212"/>
    <mergeCell ref="B211:C211"/>
    <mergeCell ref="D211:E211"/>
    <mergeCell ref="J211:K211"/>
    <mergeCell ref="L211:M211"/>
    <mergeCell ref="Q211:R211"/>
    <mergeCell ref="S209:U209"/>
    <mergeCell ref="B210:C210"/>
    <mergeCell ref="D210:E210"/>
    <mergeCell ref="J210:K210"/>
    <mergeCell ref="L210:M210"/>
    <mergeCell ref="Q210:R210"/>
    <mergeCell ref="S210:U210"/>
    <mergeCell ref="B209:C209"/>
    <mergeCell ref="D209:E209"/>
    <mergeCell ref="J209:K209"/>
    <mergeCell ref="L209:M209"/>
    <mergeCell ref="Q209:R209"/>
    <mergeCell ref="S207:U207"/>
    <mergeCell ref="B208:C208"/>
    <mergeCell ref="D208:E208"/>
    <mergeCell ref="J208:K208"/>
    <mergeCell ref="L208:M208"/>
    <mergeCell ref="Q208:R208"/>
    <mergeCell ref="S208:U208"/>
    <mergeCell ref="B207:C207"/>
    <mergeCell ref="D207:E207"/>
    <mergeCell ref="J207:K207"/>
    <mergeCell ref="L207:M207"/>
    <mergeCell ref="Q207:R207"/>
    <mergeCell ref="S205:U205"/>
    <mergeCell ref="B206:C206"/>
    <mergeCell ref="D206:E206"/>
    <mergeCell ref="J206:K206"/>
    <mergeCell ref="L206:M206"/>
    <mergeCell ref="Q206:R206"/>
    <mergeCell ref="S206:U206"/>
    <mergeCell ref="B205:C205"/>
    <mergeCell ref="D205:E205"/>
    <mergeCell ref="J205:K205"/>
    <mergeCell ref="L205:M205"/>
    <mergeCell ref="Q205:R205"/>
    <mergeCell ref="S203:U203"/>
    <mergeCell ref="B204:C204"/>
    <mergeCell ref="D204:E204"/>
    <mergeCell ref="J204:K204"/>
    <mergeCell ref="L204:M204"/>
    <mergeCell ref="Q204:R204"/>
    <mergeCell ref="S204:U204"/>
    <mergeCell ref="B203:C203"/>
    <mergeCell ref="D203:E203"/>
    <mergeCell ref="J203:K203"/>
    <mergeCell ref="L203:M203"/>
    <mergeCell ref="Q203:R203"/>
    <mergeCell ref="B202:C202"/>
    <mergeCell ref="D202:E202"/>
    <mergeCell ref="J202:K202"/>
    <mergeCell ref="L202:M202"/>
    <mergeCell ref="Q202:R202"/>
    <mergeCell ref="S202:U202"/>
    <mergeCell ref="G201:I201"/>
    <mergeCell ref="J201:K201"/>
    <mergeCell ref="L201:M201"/>
    <mergeCell ref="Q201:R201"/>
    <mergeCell ref="V199:W199"/>
    <mergeCell ref="X199:Z199"/>
    <mergeCell ref="L200:M200"/>
    <mergeCell ref="B199:U199"/>
    <mergeCell ref="B200:C201"/>
    <mergeCell ref="B196:C196"/>
    <mergeCell ref="D196:E196"/>
    <mergeCell ref="J196:K196"/>
    <mergeCell ref="L196:M196"/>
    <mergeCell ref="Q196:R196"/>
    <mergeCell ref="S196:U196"/>
    <mergeCell ref="L194:M194"/>
    <mergeCell ref="J195:K195"/>
    <mergeCell ref="L195:M195"/>
    <mergeCell ref="Q195:R195"/>
    <mergeCell ref="S187:U187"/>
    <mergeCell ref="B188:C188"/>
    <mergeCell ref="D188:E188"/>
    <mergeCell ref="J188:K188"/>
    <mergeCell ref="L188:M188"/>
    <mergeCell ref="Q188:R188"/>
    <mergeCell ref="S188:U188"/>
    <mergeCell ref="B187:C187"/>
    <mergeCell ref="D187:E187"/>
    <mergeCell ref="G187:I187"/>
    <mergeCell ref="J187:K187"/>
    <mergeCell ref="L187:M187"/>
    <mergeCell ref="Q187:R187"/>
    <mergeCell ref="B192:C192"/>
    <mergeCell ref="D192:E192"/>
    <mergeCell ref="G192:I192"/>
    <mergeCell ref="J192:K192"/>
    <mergeCell ref="L192:M192"/>
    <mergeCell ref="Q192:R192"/>
    <mergeCell ref="S192:U192"/>
    <mergeCell ref="S185:U185"/>
    <mergeCell ref="B186:C186"/>
    <mergeCell ref="D186:E186"/>
    <mergeCell ref="G186:I186"/>
    <mergeCell ref="J186:K186"/>
    <mergeCell ref="L186:M186"/>
    <mergeCell ref="Q186:R186"/>
    <mergeCell ref="S186:U186"/>
    <mergeCell ref="B185:C185"/>
    <mergeCell ref="D185:E185"/>
    <mergeCell ref="G185:I185"/>
    <mergeCell ref="J185:K185"/>
    <mergeCell ref="L185:M185"/>
    <mergeCell ref="Q185:R185"/>
    <mergeCell ref="G188:I188"/>
    <mergeCell ref="S183:U183"/>
    <mergeCell ref="B184:C184"/>
    <mergeCell ref="D184:E184"/>
    <mergeCell ref="G184:I184"/>
    <mergeCell ref="J184:K184"/>
    <mergeCell ref="L184:M184"/>
    <mergeCell ref="Q184:R184"/>
    <mergeCell ref="S184:U184"/>
    <mergeCell ref="B183:C183"/>
    <mergeCell ref="D183:E183"/>
    <mergeCell ref="G183:I183"/>
    <mergeCell ref="J183:K183"/>
    <mergeCell ref="L183:M183"/>
    <mergeCell ref="Q183:R183"/>
    <mergeCell ref="B182:C182"/>
    <mergeCell ref="D182:E182"/>
    <mergeCell ref="G182:I182"/>
    <mergeCell ref="J182:K182"/>
    <mergeCell ref="L182:M182"/>
    <mergeCell ref="Q182:R182"/>
    <mergeCell ref="S182:U182"/>
    <mergeCell ref="G181:I181"/>
    <mergeCell ref="J181:K181"/>
    <mergeCell ref="L181:M181"/>
    <mergeCell ref="Q181:R181"/>
    <mergeCell ref="L180:M180"/>
    <mergeCell ref="B180:C181"/>
    <mergeCell ref="D180:E181"/>
    <mergeCell ref="F180:F181"/>
    <mergeCell ref="G180:K180"/>
    <mergeCell ref="S177:U177"/>
    <mergeCell ref="B177:C177"/>
    <mergeCell ref="D177:E177"/>
    <mergeCell ref="G177:I177"/>
    <mergeCell ref="J177:K177"/>
    <mergeCell ref="L177:M177"/>
    <mergeCell ref="Q177:R177"/>
    <mergeCell ref="B176:C176"/>
    <mergeCell ref="D176:E176"/>
    <mergeCell ref="G176:I176"/>
    <mergeCell ref="J176:K176"/>
    <mergeCell ref="L176:M176"/>
    <mergeCell ref="Q176:R176"/>
    <mergeCell ref="S176:U176"/>
    <mergeCell ref="L174:M174"/>
    <mergeCell ref="G175:I175"/>
    <mergeCell ref="J175:K175"/>
    <mergeCell ref="L175:M175"/>
    <mergeCell ref="Q175:R175"/>
    <mergeCell ref="S170:U170"/>
    <mergeCell ref="B170:C170"/>
    <mergeCell ref="D170:E170"/>
    <mergeCell ref="G170:I170"/>
    <mergeCell ref="J170:K170"/>
    <mergeCell ref="L170:M170"/>
    <mergeCell ref="Q170:R170"/>
    <mergeCell ref="B171:C171"/>
    <mergeCell ref="D171:E171"/>
    <mergeCell ref="G171:I171"/>
    <mergeCell ref="J171:K171"/>
    <mergeCell ref="L171:M171"/>
    <mergeCell ref="Q171:R171"/>
    <mergeCell ref="S171:U171"/>
    <mergeCell ref="B172:C172"/>
    <mergeCell ref="D172:E172"/>
    <mergeCell ref="G172:I172"/>
    <mergeCell ref="J172:K172"/>
    <mergeCell ref="L172:M172"/>
    <mergeCell ref="Q172:R172"/>
    <mergeCell ref="S172:U172"/>
    <mergeCell ref="Q168:R168"/>
    <mergeCell ref="L167:M167"/>
    <mergeCell ref="S164:U164"/>
    <mergeCell ref="B165:C165"/>
    <mergeCell ref="D165:E165"/>
    <mergeCell ref="G165:I165"/>
    <mergeCell ref="J165:K165"/>
    <mergeCell ref="L165:M165"/>
    <mergeCell ref="Q165:R165"/>
    <mergeCell ref="S165:U165"/>
    <mergeCell ref="B164:C164"/>
    <mergeCell ref="D164:E164"/>
    <mergeCell ref="G164:I164"/>
    <mergeCell ref="J164:K164"/>
    <mergeCell ref="L164:M164"/>
    <mergeCell ref="Q164:R164"/>
    <mergeCell ref="B169:C169"/>
    <mergeCell ref="B163:C163"/>
    <mergeCell ref="D163:E163"/>
    <mergeCell ref="G163:I163"/>
    <mergeCell ref="J163:K163"/>
    <mergeCell ref="L163:M163"/>
    <mergeCell ref="Q163:R163"/>
    <mergeCell ref="S163:U163"/>
    <mergeCell ref="L161:M161"/>
    <mergeCell ref="G162:I162"/>
    <mergeCell ref="J162:K162"/>
    <mergeCell ref="L162:M162"/>
    <mergeCell ref="Q162:R162"/>
    <mergeCell ref="S158:U158"/>
    <mergeCell ref="B158:C158"/>
    <mergeCell ref="D158:E158"/>
    <mergeCell ref="G158:I158"/>
    <mergeCell ref="J158:K158"/>
    <mergeCell ref="L158:M158"/>
    <mergeCell ref="Q158:R158"/>
    <mergeCell ref="G159:I159"/>
    <mergeCell ref="J159:K159"/>
    <mergeCell ref="L159:M159"/>
    <mergeCell ref="Q159:R159"/>
    <mergeCell ref="S159:U159"/>
    <mergeCell ref="B160:C160"/>
    <mergeCell ref="S156:U156"/>
    <mergeCell ref="B157:C157"/>
    <mergeCell ref="D157:E157"/>
    <mergeCell ref="G157:I157"/>
    <mergeCell ref="J157:K157"/>
    <mergeCell ref="L157:M157"/>
    <mergeCell ref="Q157:R157"/>
    <mergeCell ref="S157:U157"/>
    <mergeCell ref="B156:C156"/>
    <mergeCell ref="D156:E156"/>
    <mergeCell ref="J156:K156"/>
    <mergeCell ref="L156:M156"/>
    <mergeCell ref="Q156:R156"/>
    <mergeCell ref="B159:C159"/>
    <mergeCell ref="D159:E159"/>
    <mergeCell ref="S154:U154"/>
    <mergeCell ref="B155:C155"/>
    <mergeCell ref="D155:E155"/>
    <mergeCell ref="G155:I155"/>
    <mergeCell ref="J155:K155"/>
    <mergeCell ref="L155:M155"/>
    <mergeCell ref="Q155:R155"/>
    <mergeCell ref="S155:U155"/>
    <mergeCell ref="B154:C154"/>
    <mergeCell ref="D154:E154"/>
    <mergeCell ref="G154:I154"/>
    <mergeCell ref="J154:K154"/>
    <mergeCell ref="L154:M154"/>
    <mergeCell ref="Q154:R154"/>
    <mergeCell ref="G156:H156"/>
    <mergeCell ref="S152:U152"/>
    <mergeCell ref="B153:C153"/>
    <mergeCell ref="D153:E153"/>
    <mergeCell ref="G153:I153"/>
    <mergeCell ref="J153:K153"/>
    <mergeCell ref="L153:M153"/>
    <mergeCell ref="Q153:R153"/>
    <mergeCell ref="S153:U153"/>
    <mergeCell ref="B152:C152"/>
    <mergeCell ref="D152:E152"/>
    <mergeCell ref="G152:I152"/>
    <mergeCell ref="J152:K152"/>
    <mergeCell ref="L152:M152"/>
    <mergeCell ref="Q152:R152"/>
    <mergeCell ref="B151:C151"/>
    <mergeCell ref="D151:E151"/>
    <mergeCell ref="G151:I151"/>
    <mergeCell ref="J151:K151"/>
    <mergeCell ref="L151:M151"/>
    <mergeCell ref="Q151:R151"/>
    <mergeCell ref="S151:U151"/>
    <mergeCell ref="J150:K150"/>
    <mergeCell ref="L150:M150"/>
    <mergeCell ref="Q150:R150"/>
    <mergeCell ref="B149:C150"/>
    <mergeCell ref="D149:E150"/>
    <mergeCell ref="F149:F150"/>
    <mergeCell ref="G149:K149"/>
    <mergeCell ref="N149:R149"/>
    <mergeCell ref="S149:U150"/>
    <mergeCell ref="L149:M149"/>
    <mergeCell ref="S146:U146"/>
    <mergeCell ref="B147:C147"/>
    <mergeCell ref="D147:E147"/>
    <mergeCell ref="J147:K147"/>
    <mergeCell ref="L147:M147"/>
    <mergeCell ref="Q147:R147"/>
    <mergeCell ref="S147:U147"/>
    <mergeCell ref="B146:C146"/>
    <mergeCell ref="D146:E146"/>
    <mergeCell ref="J146:K146"/>
    <mergeCell ref="L146:M146"/>
    <mergeCell ref="Q146:R146"/>
    <mergeCell ref="B148:U148"/>
    <mergeCell ref="G150:I150"/>
    <mergeCell ref="B145:C145"/>
    <mergeCell ref="D145:E145"/>
    <mergeCell ref="G145:I145"/>
    <mergeCell ref="J145:K145"/>
    <mergeCell ref="L145:M145"/>
    <mergeCell ref="Q145:R145"/>
    <mergeCell ref="S145:U145"/>
    <mergeCell ref="L143:M143"/>
    <mergeCell ref="G144:I144"/>
    <mergeCell ref="J144:K144"/>
    <mergeCell ref="L144:M144"/>
    <mergeCell ref="Q144:R144"/>
    <mergeCell ref="B143:C143"/>
    <mergeCell ref="D143:E143"/>
    <mergeCell ref="G143:I143"/>
    <mergeCell ref="J143:K143"/>
    <mergeCell ref="Q143:R143"/>
    <mergeCell ref="S143:U143"/>
    <mergeCell ref="B144:C144"/>
    <mergeCell ref="D144:E144"/>
    <mergeCell ref="S144:U144"/>
    <mergeCell ref="B141:C141"/>
    <mergeCell ref="D141:E141"/>
    <mergeCell ref="G141:I141"/>
    <mergeCell ref="J141:K141"/>
    <mergeCell ref="L141:M141"/>
    <mergeCell ref="Q141:R141"/>
    <mergeCell ref="S141:U141"/>
    <mergeCell ref="S139:U139"/>
    <mergeCell ref="B140:C140"/>
    <mergeCell ref="D140:E140"/>
    <mergeCell ref="G140:I140"/>
    <mergeCell ref="J140:K140"/>
    <mergeCell ref="L140:M140"/>
    <mergeCell ref="Q140:R140"/>
    <mergeCell ref="S140:U140"/>
    <mergeCell ref="B139:C139"/>
    <mergeCell ref="D139:E139"/>
    <mergeCell ref="G139:I139"/>
    <mergeCell ref="J139:K139"/>
    <mergeCell ref="L139:M139"/>
    <mergeCell ref="Q139:R139"/>
    <mergeCell ref="B142:C142"/>
    <mergeCell ref="D142:E142"/>
    <mergeCell ref="G142:I142"/>
    <mergeCell ref="J142:K142"/>
    <mergeCell ref="L142:M142"/>
    <mergeCell ref="Q142:R142"/>
    <mergeCell ref="S142:U142"/>
    <mergeCell ref="S137:U137"/>
    <mergeCell ref="B138:C138"/>
    <mergeCell ref="D138:E138"/>
    <mergeCell ref="G138:I138"/>
    <mergeCell ref="J138:K138"/>
    <mergeCell ref="L138:M138"/>
    <mergeCell ref="Q138:R138"/>
    <mergeCell ref="S138:U138"/>
    <mergeCell ref="B137:C137"/>
    <mergeCell ref="D137:E137"/>
    <mergeCell ref="G137:I137"/>
    <mergeCell ref="J137:K137"/>
    <mergeCell ref="L137:M137"/>
    <mergeCell ref="Q137:R137"/>
    <mergeCell ref="S135:U135"/>
    <mergeCell ref="B136:C136"/>
    <mergeCell ref="D136:E136"/>
    <mergeCell ref="G136:I136"/>
    <mergeCell ref="J136:K136"/>
    <mergeCell ref="L136:M136"/>
    <mergeCell ref="Q136:R136"/>
    <mergeCell ref="S136:U136"/>
    <mergeCell ref="B135:C135"/>
    <mergeCell ref="D135:E135"/>
    <mergeCell ref="G135:I135"/>
    <mergeCell ref="J135:K135"/>
    <mergeCell ref="L135:M135"/>
    <mergeCell ref="Q135:R135"/>
    <mergeCell ref="S133:U133"/>
    <mergeCell ref="B134:C134"/>
    <mergeCell ref="D134:E134"/>
    <mergeCell ref="G134:I134"/>
    <mergeCell ref="J134:K134"/>
    <mergeCell ref="L134:M134"/>
    <mergeCell ref="Q134:R134"/>
    <mergeCell ref="S134:U134"/>
    <mergeCell ref="B133:C133"/>
    <mergeCell ref="D133:E133"/>
    <mergeCell ref="G133:I133"/>
    <mergeCell ref="J133:K133"/>
    <mergeCell ref="L133:M133"/>
    <mergeCell ref="Q133:R133"/>
    <mergeCell ref="S131:U131"/>
    <mergeCell ref="B132:C132"/>
    <mergeCell ref="D132:E132"/>
    <mergeCell ref="G132:I132"/>
    <mergeCell ref="J132:K132"/>
    <mergeCell ref="L132:M132"/>
    <mergeCell ref="Q132:R132"/>
    <mergeCell ref="S132:U132"/>
    <mergeCell ref="B131:C131"/>
    <mergeCell ref="D131:E131"/>
    <mergeCell ref="G131:I131"/>
    <mergeCell ref="J131:K131"/>
    <mergeCell ref="L131:M131"/>
    <mergeCell ref="Q131:R131"/>
    <mergeCell ref="S129:U129"/>
    <mergeCell ref="B130:C130"/>
    <mergeCell ref="D130:E130"/>
    <mergeCell ref="G130:I130"/>
    <mergeCell ref="J130:K130"/>
    <mergeCell ref="L130:M130"/>
    <mergeCell ref="Q130:R130"/>
    <mergeCell ref="S130:U130"/>
    <mergeCell ref="B129:C129"/>
    <mergeCell ref="D129:E129"/>
    <mergeCell ref="G129:I129"/>
    <mergeCell ref="J129:K129"/>
    <mergeCell ref="L129:M129"/>
    <mergeCell ref="Q129:R129"/>
    <mergeCell ref="S127:U127"/>
    <mergeCell ref="B128:C128"/>
    <mergeCell ref="D128:E128"/>
    <mergeCell ref="G128:I128"/>
    <mergeCell ref="J128:K128"/>
    <mergeCell ref="L128:M128"/>
    <mergeCell ref="Q128:R128"/>
    <mergeCell ref="S128:U128"/>
    <mergeCell ref="B127:C127"/>
    <mergeCell ref="D127:E127"/>
    <mergeCell ref="G127:I127"/>
    <mergeCell ref="J127:K127"/>
    <mergeCell ref="L127:M127"/>
    <mergeCell ref="Q127:R127"/>
    <mergeCell ref="S125:U125"/>
    <mergeCell ref="B126:C126"/>
    <mergeCell ref="D126:E126"/>
    <mergeCell ref="G126:I126"/>
    <mergeCell ref="J126:K126"/>
    <mergeCell ref="L126:M126"/>
    <mergeCell ref="Q126:R126"/>
    <mergeCell ref="S126:U126"/>
    <mergeCell ref="B125:C125"/>
    <mergeCell ref="D125:E125"/>
    <mergeCell ref="G125:I125"/>
    <mergeCell ref="J125:K125"/>
    <mergeCell ref="L125:M125"/>
    <mergeCell ref="Q125:R125"/>
    <mergeCell ref="S123:U123"/>
    <mergeCell ref="B124:C124"/>
    <mergeCell ref="D124:E124"/>
    <mergeCell ref="G124:I124"/>
    <mergeCell ref="J124:K124"/>
    <mergeCell ref="L124:M124"/>
    <mergeCell ref="Q124:R124"/>
    <mergeCell ref="S124:U124"/>
    <mergeCell ref="B123:C123"/>
    <mergeCell ref="D123:E123"/>
    <mergeCell ref="G123:I123"/>
    <mergeCell ref="J123:K123"/>
    <mergeCell ref="L123:M123"/>
    <mergeCell ref="Q123:R123"/>
    <mergeCell ref="S121:U121"/>
    <mergeCell ref="B122:C122"/>
    <mergeCell ref="D122:E122"/>
    <mergeCell ref="G122:I122"/>
    <mergeCell ref="J122:K122"/>
    <mergeCell ref="L122:M122"/>
    <mergeCell ref="Q122:R122"/>
    <mergeCell ref="S122:U122"/>
    <mergeCell ref="B121:C121"/>
    <mergeCell ref="D121:E121"/>
    <mergeCell ref="G121:I121"/>
    <mergeCell ref="J121:K121"/>
    <mergeCell ref="L121:M121"/>
    <mergeCell ref="Q121:R121"/>
    <mergeCell ref="S119:U119"/>
    <mergeCell ref="B120:C120"/>
    <mergeCell ref="D120:E120"/>
    <mergeCell ref="G120:I120"/>
    <mergeCell ref="J120:K120"/>
    <mergeCell ref="L120:M120"/>
    <mergeCell ref="Q120:R120"/>
    <mergeCell ref="S120:U120"/>
    <mergeCell ref="G118:I118"/>
    <mergeCell ref="J118:K118"/>
    <mergeCell ref="L118:M118"/>
    <mergeCell ref="Q118:R118"/>
    <mergeCell ref="B119:C119"/>
    <mergeCell ref="D119:E119"/>
    <mergeCell ref="G119:I119"/>
    <mergeCell ref="J119:K119"/>
    <mergeCell ref="L119:M119"/>
    <mergeCell ref="Q119:R119"/>
    <mergeCell ref="G114:H114"/>
    <mergeCell ref="Q114:R114"/>
    <mergeCell ref="B116:U116"/>
    <mergeCell ref="B117:C118"/>
    <mergeCell ref="D117:E118"/>
    <mergeCell ref="F117:F118"/>
    <mergeCell ref="G117:K117"/>
    <mergeCell ref="L117:M117"/>
    <mergeCell ref="N117:R117"/>
    <mergeCell ref="S117:U118"/>
    <mergeCell ref="S112:U112"/>
    <mergeCell ref="B113:C113"/>
    <mergeCell ref="D113:E113"/>
    <mergeCell ref="L113:M113"/>
    <mergeCell ref="Q113:R113"/>
    <mergeCell ref="S113:U113"/>
    <mergeCell ref="B112:C112"/>
    <mergeCell ref="D112:E112"/>
    <mergeCell ref="L112:M112"/>
    <mergeCell ref="Q112:R112"/>
    <mergeCell ref="D110:E110"/>
    <mergeCell ref="G110:H110"/>
    <mergeCell ref="L110:M110"/>
    <mergeCell ref="Q110:R110"/>
    <mergeCell ref="S110:U110"/>
    <mergeCell ref="G111:H111"/>
    <mergeCell ref="Q111:R111"/>
    <mergeCell ref="D111:E111"/>
    <mergeCell ref="G112:H112"/>
    <mergeCell ref="G113:H113"/>
    <mergeCell ref="D108:E108"/>
    <mergeCell ref="G108:H108"/>
    <mergeCell ref="L108:M108"/>
    <mergeCell ref="Q108:R108"/>
    <mergeCell ref="S108:U108"/>
    <mergeCell ref="D109:E109"/>
    <mergeCell ref="G109:H109"/>
    <mergeCell ref="L109:M109"/>
    <mergeCell ref="Q109:R109"/>
    <mergeCell ref="S109:U109"/>
    <mergeCell ref="D106:E106"/>
    <mergeCell ref="G106:H106"/>
    <mergeCell ref="L106:M106"/>
    <mergeCell ref="Q106:R106"/>
    <mergeCell ref="S106:U106"/>
    <mergeCell ref="D107:E107"/>
    <mergeCell ref="G107:H107"/>
    <mergeCell ref="L107:M107"/>
    <mergeCell ref="Q107:R107"/>
    <mergeCell ref="S107:U107"/>
    <mergeCell ref="D104:E104"/>
    <mergeCell ref="G104:H104"/>
    <mergeCell ref="L104:M104"/>
    <mergeCell ref="Q104:R104"/>
    <mergeCell ref="S104:U104"/>
    <mergeCell ref="D105:E105"/>
    <mergeCell ref="G105:H105"/>
    <mergeCell ref="L105:M105"/>
    <mergeCell ref="Q105:R105"/>
    <mergeCell ref="S105:U105"/>
    <mergeCell ref="D102:E102"/>
    <mergeCell ref="G102:H102"/>
    <mergeCell ref="L102:M102"/>
    <mergeCell ref="Q102:R102"/>
    <mergeCell ref="S102:U102"/>
    <mergeCell ref="D103:E103"/>
    <mergeCell ref="G103:H103"/>
    <mergeCell ref="L103:M103"/>
    <mergeCell ref="Q103:R103"/>
    <mergeCell ref="S103:U103"/>
    <mergeCell ref="D100:E100"/>
    <mergeCell ref="G100:H100"/>
    <mergeCell ref="L100:M100"/>
    <mergeCell ref="Q100:R100"/>
    <mergeCell ref="S100:U100"/>
    <mergeCell ref="D101:E101"/>
    <mergeCell ref="G101:H101"/>
    <mergeCell ref="L101:M101"/>
    <mergeCell ref="Q101:R101"/>
    <mergeCell ref="S101:U101"/>
    <mergeCell ref="D98:E98"/>
    <mergeCell ref="G98:H98"/>
    <mergeCell ref="L98:M98"/>
    <mergeCell ref="Q98:R98"/>
    <mergeCell ref="S98:U98"/>
    <mergeCell ref="D99:E99"/>
    <mergeCell ref="G99:H99"/>
    <mergeCell ref="L99:M99"/>
    <mergeCell ref="Q99:R99"/>
    <mergeCell ref="S99:U99"/>
    <mergeCell ref="D97:E97"/>
    <mergeCell ref="G97:H97"/>
    <mergeCell ref="J97:K97"/>
    <mergeCell ref="L97:M97"/>
    <mergeCell ref="Q97:R97"/>
    <mergeCell ref="S97:U97"/>
    <mergeCell ref="D96:E96"/>
    <mergeCell ref="G96:H96"/>
    <mergeCell ref="J96:K96"/>
    <mergeCell ref="L96:M96"/>
    <mergeCell ref="Q96:R96"/>
    <mergeCell ref="S96:U96"/>
    <mergeCell ref="D95:E95"/>
    <mergeCell ref="G95:H95"/>
    <mergeCell ref="J95:K95"/>
    <mergeCell ref="L95:M95"/>
    <mergeCell ref="Q95:R95"/>
    <mergeCell ref="S95:U95"/>
    <mergeCell ref="D94:E94"/>
    <mergeCell ref="G94:H94"/>
    <mergeCell ref="J94:K94"/>
    <mergeCell ref="L94:M94"/>
    <mergeCell ref="Q94:R94"/>
    <mergeCell ref="S94:U94"/>
    <mergeCell ref="D93:E93"/>
    <mergeCell ref="G93:H93"/>
    <mergeCell ref="J93:K93"/>
    <mergeCell ref="L93:M93"/>
    <mergeCell ref="Q93:R93"/>
    <mergeCell ref="S93:U93"/>
    <mergeCell ref="D92:E92"/>
    <mergeCell ref="G92:H92"/>
    <mergeCell ref="J92:K92"/>
    <mergeCell ref="L92:M92"/>
    <mergeCell ref="Q92:R92"/>
    <mergeCell ref="S92:U92"/>
    <mergeCell ref="D91:E91"/>
    <mergeCell ref="G91:H91"/>
    <mergeCell ref="J91:K91"/>
    <mergeCell ref="L91:M91"/>
    <mergeCell ref="Q91:R91"/>
    <mergeCell ref="S91:U91"/>
    <mergeCell ref="D90:E90"/>
    <mergeCell ref="G90:H90"/>
    <mergeCell ref="J90:K90"/>
    <mergeCell ref="L90:M90"/>
    <mergeCell ref="Q90:R90"/>
    <mergeCell ref="S90:U90"/>
    <mergeCell ref="D89:E89"/>
    <mergeCell ref="G89:H89"/>
    <mergeCell ref="J89:K89"/>
    <mergeCell ref="L89:M89"/>
    <mergeCell ref="Q89:R89"/>
    <mergeCell ref="S89:U89"/>
    <mergeCell ref="D88:E88"/>
    <mergeCell ref="G88:H88"/>
    <mergeCell ref="J88:K88"/>
    <mergeCell ref="L88:M88"/>
    <mergeCell ref="Q88:R88"/>
    <mergeCell ref="S88:U88"/>
    <mergeCell ref="D87:E87"/>
    <mergeCell ref="G87:H87"/>
    <mergeCell ref="J87:K87"/>
    <mergeCell ref="L87:M87"/>
    <mergeCell ref="Q87:R87"/>
    <mergeCell ref="S87:U87"/>
    <mergeCell ref="D86:E86"/>
    <mergeCell ref="G86:H86"/>
    <mergeCell ref="J86:K86"/>
    <mergeCell ref="L86:M86"/>
    <mergeCell ref="Q86:R86"/>
    <mergeCell ref="S86:U86"/>
    <mergeCell ref="S84:U84"/>
    <mergeCell ref="D85:E85"/>
    <mergeCell ref="G85:H85"/>
    <mergeCell ref="J85:K85"/>
    <mergeCell ref="L85:M85"/>
    <mergeCell ref="Q85:R85"/>
    <mergeCell ref="S85:U85"/>
    <mergeCell ref="B84:C84"/>
    <mergeCell ref="D84:E84"/>
    <mergeCell ref="G84:I84"/>
    <mergeCell ref="J84:K84"/>
    <mergeCell ref="L84:M84"/>
    <mergeCell ref="Q84:R84"/>
    <mergeCell ref="D83:E83"/>
    <mergeCell ref="G83:I83"/>
    <mergeCell ref="J83:K83"/>
    <mergeCell ref="L83:M83"/>
    <mergeCell ref="Q83:R83"/>
    <mergeCell ref="S83:U83"/>
    <mergeCell ref="D82:E82"/>
    <mergeCell ref="G82:I82"/>
    <mergeCell ref="J82:K82"/>
    <mergeCell ref="L82:M82"/>
    <mergeCell ref="Q82:R82"/>
    <mergeCell ref="S82:U82"/>
    <mergeCell ref="S80:U80"/>
    <mergeCell ref="B81:C81"/>
    <mergeCell ref="D81:E81"/>
    <mergeCell ref="G81:I81"/>
    <mergeCell ref="J81:K81"/>
    <mergeCell ref="L81:M81"/>
    <mergeCell ref="Q81:R81"/>
    <mergeCell ref="S81:U81"/>
    <mergeCell ref="B80:C80"/>
    <mergeCell ref="D80:E80"/>
    <mergeCell ref="G80:I80"/>
    <mergeCell ref="J80:K80"/>
    <mergeCell ref="L80:M80"/>
    <mergeCell ref="Q80:R80"/>
    <mergeCell ref="S78:U78"/>
    <mergeCell ref="B79:C79"/>
    <mergeCell ref="D79:E79"/>
    <mergeCell ref="G79:I79"/>
    <mergeCell ref="J79:K79"/>
    <mergeCell ref="L79:M79"/>
    <mergeCell ref="Q79:R79"/>
    <mergeCell ref="S79:U79"/>
    <mergeCell ref="B78:C78"/>
    <mergeCell ref="D78:E78"/>
    <mergeCell ref="G78:I78"/>
    <mergeCell ref="J78:K78"/>
    <mergeCell ref="L78:M78"/>
    <mergeCell ref="Q78:R78"/>
    <mergeCell ref="S76:U76"/>
    <mergeCell ref="B77:C77"/>
    <mergeCell ref="D77:E77"/>
    <mergeCell ref="G77:I77"/>
    <mergeCell ref="J77:K77"/>
    <mergeCell ref="L77:M77"/>
    <mergeCell ref="Q77:R77"/>
    <mergeCell ref="S77:U77"/>
    <mergeCell ref="B76:C76"/>
    <mergeCell ref="D76:E76"/>
    <mergeCell ref="G76:I76"/>
    <mergeCell ref="J76:K76"/>
    <mergeCell ref="L76:M76"/>
    <mergeCell ref="Q76:R76"/>
    <mergeCell ref="S74:U74"/>
    <mergeCell ref="B75:C75"/>
    <mergeCell ref="D75:E75"/>
    <mergeCell ref="G75:I75"/>
    <mergeCell ref="J75:K75"/>
    <mergeCell ref="L75:M75"/>
    <mergeCell ref="Q75:R75"/>
    <mergeCell ref="S75:U75"/>
    <mergeCell ref="B74:C74"/>
    <mergeCell ref="D74:E74"/>
    <mergeCell ref="G74:I74"/>
    <mergeCell ref="J74:K74"/>
    <mergeCell ref="L74:M74"/>
    <mergeCell ref="Q74:R74"/>
    <mergeCell ref="S72:U72"/>
    <mergeCell ref="B73:C73"/>
    <mergeCell ref="D73:E73"/>
    <mergeCell ref="G73:I73"/>
    <mergeCell ref="J73:K73"/>
    <mergeCell ref="L73:M73"/>
    <mergeCell ref="Q73:R73"/>
    <mergeCell ref="S73:U73"/>
    <mergeCell ref="B72:C72"/>
    <mergeCell ref="D72:E72"/>
    <mergeCell ref="G72:I72"/>
    <mergeCell ref="J72:K72"/>
    <mergeCell ref="L72:M72"/>
    <mergeCell ref="Q72:R72"/>
    <mergeCell ref="S70:U70"/>
    <mergeCell ref="B71:C71"/>
    <mergeCell ref="D71:E71"/>
    <mergeCell ref="G71:I71"/>
    <mergeCell ref="J71:K71"/>
    <mergeCell ref="L71:M71"/>
    <mergeCell ref="Q71:R71"/>
    <mergeCell ref="S71:U71"/>
    <mergeCell ref="B70:C70"/>
    <mergeCell ref="D70:E70"/>
    <mergeCell ref="G70:I70"/>
    <mergeCell ref="J70:K70"/>
    <mergeCell ref="L70:M70"/>
    <mergeCell ref="Q70:R70"/>
    <mergeCell ref="S68:U68"/>
    <mergeCell ref="B69:C69"/>
    <mergeCell ref="D69:E69"/>
    <mergeCell ref="G69:I69"/>
    <mergeCell ref="J69:K69"/>
    <mergeCell ref="L69:M69"/>
    <mergeCell ref="Q69:R69"/>
    <mergeCell ref="S69:U69"/>
    <mergeCell ref="B68:C68"/>
    <mergeCell ref="D68:E68"/>
    <mergeCell ref="G68:I68"/>
    <mergeCell ref="J68:K68"/>
    <mergeCell ref="L68:M68"/>
    <mergeCell ref="Q68:R68"/>
    <mergeCell ref="S66:U66"/>
    <mergeCell ref="B67:C67"/>
    <mergeCell ref="D67:E67"/>
    <mergeCell ref="G67:I67"/>
    <mergeCell ref="J67:K67"/>
    <mergeCell ref="L67:M67"/>
    <mergeCell ref="Q67:R67"/>
    <mergeCell ref="S67:U67"/>
    <mergeCell ref="B66:C66"/>
    <mergeCell ref="D66:E66"/>
    <mergeCell ref="G66:I66"/>
    <mergeCell ref="J66:K66"/>
    <mergeCell ref="L66:M66"/>
    <mergeCell ref="Q66:R66"/>
    <mergeCell ref="S64:U64"/>
    <mergeCell ref="B65:C65"/>
    <mergeCell ref="D65:E65"/>
    <mergeCell ref="G65:I65"/>
    <mergeCell ref="J65:K65"/>
    <mergeCell ref="L65:M65"/>
    <mergeCell ref="Q65:R65"/>
    <mergeCell ref="S65:U65"/>
    <mergeCell ref="B64:C64"/>
    <mergeCell ref="D64:E64"/>
    <mergeCell ref="G64:I64"/>
    <mergeCell ref="J64:K64"/>
    <mergeCell ref="L64:M64"/>
    <mergeCell ref="Q64:R64"/>
    <mergeCell ref="S62:U62"/>
    <mergeCell ref="B63:C63"/>
    <mergeCell ref="D63:E63"/>
    <mergeCell ref="G63:I63"/>
    <mergeCell ref="J63:K63"/>
    <mergeCell ref="L63:M63"/>
    <mergeCell ref="Q63:R63"/>
    <mergeCell ref="S63:U63"/>
    <mergeCell ref="B62:C62"/>
    <mergeCell ref="D62:E62"/>
    <mergeCell ref="G62:I62"/>
    <mergeCell ref="J62:K62"/>
    <mergeCell ref="L62:M62"/>
    <mergeCell ref="Q62:R62"/>
    <mergeCell ref="S60:U60"/>
    <mergeCell ref="B61:C61"/>
    <mergeCell ref="D61:E61"/>
    <mergeCell ref="G61:I61"/>
    <mergeCell ref="J61:K61"/>
    <mergeCell ref="L61:M61"/>
    <mergeCell ref="Q61:R61"/>
    <mergeCell ref="S61:U61"/>
    <mergeCell ref="B60:C60"/>
    <mergeCell ref="D60:E60"/>
    <mergeCell ref="G60:I60"/>
    <mergeCell ref="J60:K60"/>
    <mergeCell ref="L60:M60"/>
    <mergeCell ref="Q60:R60"/>
    <mergeCell ref="S58:U58"/>
    <mergeCell ref="B59:C59"/>
    <mergeCell ref="D59:E59"/>
    <mergeCell ref="G59:I59"/>
    <mergeCell ref="J59:K59"/>
    <mergeCell ref="L59:M59"/>
    <mergeCell ref="Q59:R59"/>
    <mergeCell ref="S59:U59"/>
    <mergeCell ref="B58:C58"/>
    <mergeCell ref="D58:E58"/>
    <mergeCell ref="G58:I58"/>
    <mergeCell ref="J58:K58"/>
    <mergeCell ref="L58:M58"/>
    <mergeCell ref="Q58:R58"/>
    <mergeCell ref="S56:U56"/>
    <mergeCell ref="B57:C57"/>
    <mergeCell ref="D57:E57"/>
    <mergeCell ref="G57:I57"/>
    <mergeCell ref="J57:K57"/>
    <mergeCell ref="L57:M57"/>
    <mergeCell ref="Q57:R57"/>
    <mergeCell ref="S57:U57"/>
    <mergeCell ref="B56:C56"/>
    <mergeCell ref="D56:E56"/>
    <mergeCell ref="G56:I56"/>
    <mergeCell ref="J56:K56"/>
    <mergeCell ref="L56:M56"/>
    <mergeCell ref="Q56:R56"/>
    <mergeCell ref="S54:U54"/>
    <mergeCell ref="B55:C55"/>
    <mergeCell ref="D55:E55"/>
    <mergeCell ref="G55:I55"/>
    <mergeCell ref="J55:K55"/>
    <mergeCell ref="L55:M55"/>
    <mergeCell ref="Q55:R55"/>
    <mergeCell ref="S55:U55"/>
    <mergeCell ref="B54:C54"/>
    <mergeCell ref="D54:E54"/>
    <mergeCell ref="G54:I54"/>
    <mergeCell ref="J54:K54"/>
    <mergeCell ref="L54:M54"/>
    <mergeCell ref="Q54:R54"/>
    <mergeCell ref="S52:U52"/>
    <mergeCell ref="B53:C53"/>
    <mergeCell ref="D53:E53"/>
    <mergeCell ref="G53:I53"/>
    <mergeCell ref="J53:K53"/>
    <mergeCell ref="L53:M53"/>
    <mergeCell ref="Q53:R53"/>
    <mergeCell ref="S53:U53"/>
    <mergeCell ref="B52:C52"/>
    <mergeCell ref="D52:E52"/>
    <mergeCell ref="G52:I52"/>
    <mergeCell ref="J52:K52"/>
    <mergeCell ref="L52:M52"/>
    <mergeCell ref="Q52:R52"/>
    <mergeCell ref="S50:U50"/>
    <mergeCell ref="B51:C51"/>
    <mergeCell ref="D51:E51"/>
    <mergeCell ref="G51:I51"/>
    <mergeCell ref="J51:K51"/>
    <mergeCell ref="L51:M51"/>
    <mergeCell ref="Q51:R51"/>
    <mergeCell ref="S51:U51"/>
    <mergeCell ref="B50:C50"/>
    <mergeCell ref="D50:E50"/>
    <mergeCell ref="G50:I50"/>
    <mergeCell ref="J50:K50"/>
    <mergeCell ref="L50:M50"/>
    <mergeCell ref="Q50:R50"/>
    <mergeCell ref="S48:U48"/>
    <mergeCell ref="B49:C49"/>
    <mergeCell ref="D49:E49"/>
    <mergeCell ref="G49:I49"/>
    <mergeCell ref="J49:K49"/>
    <mergeCell ref="L49:M49"/>
    <mergeCell ref="Q49:R49"/>
    <mergeCell ref="S49:U49"/>
    <mergeCell ref="B48:C48"/>
    <mergeCell ref="D48:E48"/>
    <mergeCell ref="G48:I48"/>
    <mergeCell ref="J48:K48"/>
    <mergeCell ref="L48:M48"/>
    <mergeCell ref="Q48:R48"/>
    <mergeCell ref="S46:U46"/>
    <mergeCell ref="B47:C47"/>
    <mergeCell ref="D47:E47"/>
    <mergeCell ref="G47:I47"/>
    <mergeCell ref="J47:K47"/>
    <mergeCell ref="L47:M47"/>
    <mergeCell ref="Q47:R47"/>
    <mergeCell ref="S47:U47"/>
    <mergeCell ref="B46:C46"/>
    <mergeCell ref="D46:E46"/>
    <mergeCell ref="G46:I46"/>
    <mergeCell ref="J46:K46"/>
    <mergeCell ref="L46:M46"/>
    <mergeCell ref="Q46:R46"/>
    <mergeCell ref="S44:U44"/>
    <mergeCell ref="B45:C45"/>
    <mergeCell ref="D45:E45"/>
    <mergeCell ref="G45:I45"/>
    <mergeCell ref="J45:K45"/>
    <mergeCell ref="L45:M45"/>
    <mergeCell ref="Q45:R45"/>
    <mergeCell ref="S45:U45"/>
    <mergeCell ref="B44:C44"/>
    <mergeCell ref="D44:E44"/>
    <mergeCell ref="G44:I44"/>
    <mergeCell ref="J44:K44"/>
    <mergeCell ref="L44:M44"/>
    <mergeCell ref="Q44:R44"/>
    <mergeCell ref="S42:U42"/>
    <mergeCell ref="B43:C43"/>
    <mergeCell ref="D43:E43"/>
    <mergeCell ref="G43:I43"/>
    <mergeCell ref="J43:K43"/>
    <mergeCell ref="L43:M43"/>
    <mergeCell ref="Q43:R43"/>
    <mergeCell ref="S43:U43"/>
    <mergeCell ref="B42:C42"/>
    <mergeCell ref="D42:E42"/>
    <mergeCell ref="G42:I42"/>
    <mergeCell ref="J42:K42"/>
    <mergeCell ref="L42:M42"/>
    <mergeCell ref="Q42:R42"/>
    <mergeCell ref="S40:U40"/>
    <mergeCell ref="B41:C41"/>
    <mergeCell ref="D41:E41"/>
    <mergeCell ref="G41:I41"/>
    <mergeCell ref="J41:K41"/>
    <mergeCell ref="L41:M41"/>
    <mergeCell ref="Q41:R41"/>
    <mergeCell ref="S41:U41"/>
    <mergeCell ref="B40:C40"/>
    <mergeCell ref="D40:E40"/>
    <mergeCell ref="G40:I40"/>
    <mergeCell ref="J40:K40"/>
    <mergeCell ref="L40:M40"/>
    <mergeCell ref="Q40:R40"/>
    <mergeCell ref="S38:U38"/>
    <mergeCell ref="B39:C39"/>
    <mergeCell ref="D39:E39"/>
    <mergeCell ref="G39:I39"/>
    <mergeCell ref="J39:K39"/>
    <mergeCell ref="L39:M39"/>
    <mergeCell ref="Q39:R39"/>
    <mergeCell ref="S39:U39"/>
    <mergeCell ref="B38:C38"/>
    <mergeCell ref="D38:E38"/>
    <mergeCell ref="G38:I38"/>
    <mergeCell ref="J38:K38"/>
    <mergeCell ref="L38:M38"/>
    <mergeCell ref="Q38:R38"/>
    <mergeCell ref="S36:U36"/>
    <mergeCell ref="B37:C37"/>
    <mergeCell ref="D37:E37"/>
    <mergeCell ref="G37:I37"/>
    <mergeCell ref="J37:K37"/>
    <mergeCell ref="L37:M37"/>
    <mergeCell ref="Q37:R37"/>
    <mergeCell ref="S37:U37"/>
    <mergeCell ref="B36:C36"/>
    <mergeCell ref="D36:E36"/>
    <mergeCell ref="G36:I36"/>
    <mergeCell ref="J36:K36"/>
    <mergeCell ref="L36:M36"/>
    <mergeCell ref="Q36:R36"/>
    <mergeCell ref="S34:U34"/>
    <mergeCell ref="B35:C35"/>
    <mergeCell ref="D35:E35"/>
    <mergeCell ref="G35:I35"/>
    <mergeCell ref="J35:K35"/>
    <mergeCell ref="L35:M35"/>
    <mergeCell ref="Q35:R35"/>
    <mergeCell ref="S35:U35"/>
    <mergeCell ref="B34:C34"/>
    <mergeCell ref="D34:E34"/>
    <mergeCell ref="G34:I34"/>
    <mergeCell ref="J34:K34"/>
    <mergeCell ref="L34:M34"/>
    <mergeCell ref="Q34:R34"/>
    <mergeCell ref="S32:U32"/>
    <mergeCell ref="B33:C33"/>
    <mergeCell ref="D33:E33"/>
    <mergeCell ref="G33:I33"/>
    <mergeCell ref="J33:K33"/>
    <mergeCell ref="L33:M33"/>
    <mergeCell ref="Q33:R33"/>
    <mergeCell ref="S33:U33"/>
    <mergeCell ref="B32:C32"/>
    <mergeCell ref="D32:E32"/>
    <mergeCell ref="G32:I32"/>
    <mergeCell ref="J32:K32"/>
    <mergeCell ref="L32:M32"/>
    <mergeCell ref="Q32:R32"/>
    <mergeCell ref="S30:U30"/>
    <mergeCell ref="B31:C31"/>
    <mergeCell ref="D31:E31"/>
    <mergeCell ref="G31:I31"/>
    <mergeCell ref="J31:K31"/>
    <mergeCell ref="L31:M31"/>
    <mergeCell ref="Q31:R31"/>
    <mergeCell ref="S31:U31"/>
    <mergeCell ref="B30:C30"/>
    <mergeCell ref="D30:E30"/>
    <mergeCell ref="G30:I30"/>
    <mergeCell ref="J30:K30"/>
    <mergeCell ref="L30:M30"/>
    <mergeCell ref="Q30:R30"/>
    <mergeCell ref="S28:U28"/>
    <mergeCell ref="B29:C29"/>
    <mergeCell ref="D29:E29"/>
    <mergeCell ref="G29:I29"/>
    <mergeCell ref="J29:K29"/>
    <mergeCell ref="L29:M29"/>
    <mergeCell ref="Q29:R29"/>
    <mergeCell ref="S29:U29"/>
    <mergeCell ref="B28:C28"/>
    <mergeCell ref="D28:E28"/>
    <mergeCell ref="G28:I28"/>
    <mergeCell ref="J28:K28"/>
    <mergeCell ref="L28:M28"/>
    <mergeCell ref="Q28:R28"/>
    <mergeCell ref="S26:U26"/>
    <mergeCell ref="B27:C27"/>
    <mergeCell ref="D27:E27"/>
    <mergeCell ref="G27:I27"/>
    <mergeCell ref="J27:K27"/>
    <mergeCell ref="L27:M27"/>
    <mergeCell ref="Q27:R27"/>
    <mergeCell ref="S27:U27"/>
    <mergeCell ref="B26:C26"/>
    <mergeCell ref="D26:E26"/>
    <mergeCell ref="G26:I26"/>
    <mergeCell ref="J26:K26"/>
    <mergeCell ref="L26:M26"/>
    <mergeCell ref="Q26:R26"/>
    <mergeCell ref="S24:U24"/>
    <mergeCell ref="B25:C25"/>
    <mergeCell ref="D25:E25"/>
    <mergeCell ref="G25:I25"/>
    <mergeCell ref="J25:K25"/>
    <mergeCell ref="L25:M25"/>
    <mergeCell ref="Q25:R25"/>
    <mergeCell ref="S25:U25"/>
    <mergeCell ref="B24:C24"/>
    <mergeCell ref="D24:E24"/>
    <mergeCell ref="G24:I24"/>
    <mergeCell ref="J24:K24"/>
    <mergeCell ref="L24:M24"/>
    <mergeCell ref="Q24:R24"/>
    <mergeCell ref="S22:U22"/>
    <mergeCell ref="B23:C23"/>
    <mergeCell ref="D23:E23"/>
    <mergeCell ref="G23:I23"/>
    <mergeCell ref="J23:K23"/>
    <mergeCell ref="L23:M23"/>
    <mergeCell ref="Q23:R23"/>
    <mergeCell ref="S23:U23"/>
    <mergeCell ref="B22:C22"/>
    <mergeCell ref="D22:E22"/>
    <mergeCell ref="G22:I22"/>
    <mergeCell ref="J22:K22"/>
    <mergeCell ref="L22:M22"/>
    <mergeCell ref="Q22:R22"/>
    <mergeCell ref="S20:U20"/>
    <mergeCell ref="B21:C21"/>
    <mergeCell ref="D21:E21"/>
    <mergeCell ref="G21:I21"/>
    <mergeCell ref="J21:K21"/>
    <mergeCell ref="L21:M21"/>
    <mergeCell ref="Q21:R21"/>
    <mergeCell ref="S21:U21"/>
    <mergeCell ref="B20:C20"/>
    <mergeCell ref="D20:E20"/>
    <mergeCell ref="G20:I20"/>
    <mergeCell ref="J20:K20"/>
    <mergeCell ref="L20:M20"/>
    <mergeCell ref="Q20:R20"/>
    <mergeCell ref="S18:U18"/>
    <mergeCell ref="B19:C19"/>
    <mergeCell ref="D19:E19"/>
    <mergeCell ref="G19:I19"/>
    <mergeCell ref="J19:K19"/>
    <mergeCell ref="L19:M19"/>
    <mergeCell ref="Q19:R19"/>
    <mergeCell ref="S19:U19"/>
    <mergeCell ref="B18:C18"/>
    <mergeCell ref="D18:E18"/>
    <mergeCell ref="G18:I18"/>
    <mergeCell ref="J18:K18"/>
    <mergeCell ref="L18:M18"/>
    <mergeCell ref="Q18:R18"/>
    <mergeCell ref="S16:U16"/>
    <mergeCell ref="B17:C17"/>
    <mergeCell ref="D17:E17"/>
    <mergeCell ref="G17:I17"/>
    <mergeCell ref="J17:K17"/>
    <mergeCell ref="L17:M17"/>
    <mergeCell ref="Q17:R17"/>
    <mergeCell ref="S17:U17"/>
    <mergeCell ref="B16:C16"/>
    <mergeCell ref="D16:E16"/>
    <mergeCell ref="G16:I16"/>
    <mergeCell ref="J16:K16"/>
    <mergeCell ref="L16:M16"/>
    <mergeCell ref="Q16:R16"/>
    <mergeCell ref="S14:U14"/>
    <mergeCell ref="B15:C15"/>
    <mergeCell ref="D15:E15"/>
    <mergeCell ref="G15:I15"/>
    <mergeCell ref="J15:K15"/>
    <mergeCell ref="L15:M15"/>
    <mergeCell ref="Q15:R15"/>
    <mergeCell ref="S15:U15"/>
    <mergeCell ref="B14:C14"/>
    <mergeCell ref="D14:E14"/>
    <mergeCell ref="G14:I14"/>
    <mergeCell ref="J14:K14"/>
    <mergeCell ref="L14:M14"/>
    <mergeCell ref="Q14:R14"/>
    <mergeCell ref="B13:C13"/>
    <mergeCell ref="D13:E13"/>
    <mergeCell ref="G13:I13"/>
    <mergeCell ref="J13:K13"/>
    <mergeCell ref="L13:M13"/>
    <mergeCell ref="Q13:R13"/>
    <mergeCell ref="B12:C12"/>
    <mergeCell ref="D12:E12"/>
    <mergeCell ref="G12:I12"/>
    <mergeCell ref="J12:K12"/>
    <mergeCell ref="L12:M12"/>
    <mergeCell ref="Q12:R12"/>
    <mergeCell ref="B11:C11"/>
    <mergeCell ref="D11:E11"/>
    <mergeCell ref="G11:I11"/>
    <mergeCell ref="J11:K11"/>
    <mergeCell ref="L11:M11"/>
    <mergeCell ref="Q11:R11"/>
    <mergeCell ref="S9:U9"/>
    <mergeCell ref="B10:C10"/>
    <mergeCell ref="D10:E10"/>
    <mergeCell ref="G10:I10"/>
    <mergeCell ref="J10:K10"/>
    <mergeCell ref="L10:M10"/>
    <mergeCell ref="Q10:R10"/>
    <mergeCell ref="S10:U10"/>
    <mergeCell ref="B9:C9"/>
    <mergeCell ref="D9:E9"/>
    <mergeCell ref="G9:I9"/>
    <mergeCell ref="J9:K9"/>
    <mergeCell ref="L9:M9"/>
    <mergeCell ref="Q9:R9"/>
    <mergeCell ref="B1:U1"/>
    <mergeCell ref="B2:U2"/>
    <mergeCell ref="B3:U3"/>
    <mergeCell ref="B4:C5"/>
    <mergeCell ref="D4:E5"/>
    <mergeCell ref="F4:F5"/>
    <mergeCell ref="G4:K4"/>
    <mergeCell ref="L4:M4"/>
    <mergeCell ref="N4:R4"/>
    <mergeCell ref="S4:U5"/>
    <mergeCell ref="B8:C8"/>
    <mergeCell ref="D8:E8"/>
    <mergeCell ref="G8:I8"/>
    <mergeCell ref="J8:K8"/>
    <mergeCell ref="L8:M8"/>
    <mergeCell ref="Q8:R8"/>
    <mergeCell ref="B7:C7"/>
    <mergeCell ref="D7:E7"/>
    <mergeCell ref="G7:I7"/>
    <mergeCell ref="J7:K7"/>
    <mergeCell ref="L7:M7"/>
    <mergeCell ref="Q7:R7"/>
    <mergeCell ref="G5:I5"/>
    <mergeCell ref="J5:K5"/>
    <mergeCell ref="L5:M5"/>
    <mergeCell ref="Q5:R5"/>
    <mergeCell ref="B6:C6"/>
    <mergeCell ref="D6:E6"/>
    <mergeCell ref="G6:I6"/>
    <mergeCell ref="J6:K6"/>
    <mergeCell ref="L6:M6"/>
    <mergeCell ref="Q6:R6"/>
  </mergeCells>
  <hyperlinks>
    <hyperlink ref="Q245:R245" r:id="rId1" display="..\..\Varios\2019-10-07 Cálculos incumplimiento fondeo Ambiental.xlsx" xr:uid="{2E88D6C0-EBA5-4276-969B-8D137F0F6BCC}"/>
  </hyperlinks>
  <pageMargins left="0.70866141732283472" right="0.70866141732283472" top="0.74803149606299213" bottom="0.74803149606299213" header="0.31496062992125984" footer="0.31496062992125984"/>
  <pageSetup paperSize="9" scale="33"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85"/>
  <sheetViews>
    <sheetView zoomScale="85" zoomScaleNormal="85" workbookViewId="0">
      <selection activeCell="H6" sqref="H6:L19"/>
    </sheetView>
  </sheetViews>
  <sheetFormatPr baseColWidth="10" defaultColWidth="11.5703125" defaultRowHeight="15" x14ac:dyDescent="0.25"/>
  <cols>
    <col min="1" max="7" width="11.5703125" style="125"/>
    <col min="8" max="8" width="5.5703125" style="125" customWidth="1"/>
    <col min="9" max="9" width="19.7109375" style="125" customWidth="1"/>
    <col min="10" max="11" width="11.5703125" style="125"/>
    <col min="12" max="12" width="19.28515625" style="125" customWidth="1"/>
    <col min="13" max="16384" width="11.5703125" style="125"/>
  </cols>
  <sheetData>
    <row r="1" spans="2:13" ht="15" customHeight="1" x14ac:dyDescent="0.25">
      <c r="B1" s="913" t="s">
        <v>330</v>
      </c>
      <c r="C1" s="914"/>
      <c r="D1" s="914"/>
      <c r="E1" s="914"/>
      <c r="F1" s="914"/>
      <c r="G1" s="914"/>
      <c r="H1" s="914"/>
      <c r="I1" s="914"/>
      <c r="J1" s="914"/>
      <c r="K1" s="914"/>
      <c r="L1" s="915"/>
    </row>
    <row r="2" spans="2:13" ht="15" customHeight="1" x14ac:dyDescent="0.25">
      <c r="B2" s="916"/>
      <c r="C2" s="917"/>
      <c r="D2" s="917"/>
      <c r="E2" s="917"/>
      <c r="F2" s="917"/>
      <c r="G2" s="917"/>
      <c r="H2" s="917"/>
      <c r="I2" s="917"/>
      <c r="J2" s="917"/>
      <c r="K2" s="917"/>
      <c r="L2" s="918"/>
    </row>
    <row r="3" spans="2:13" ht="51.75" customHeight="1" x14ac:dyDescent="0.25">
      <c r="B3" s="919" t="s">
        <v>376</v>
      </c>
      <c r="C3" s="920"/>
      <c r="D3" s="920"/>
      <c r="E3" s="921"/>
      <c r="F3" s="153">
        <v>44034</v>
      </c>
      <c r="G3" s="919" t="s">
        <v>377</v>
      </c>
      <c r="H3" s="920"/>
      <c r="I3" s="921"/>
      <c r="J3" s="922">
        <v>44041</v>
      </c>
      <c r="K3" s="923"/>
      <c r="L3" s="924"/>
    </row>
    <row r="4" spans="2:13" ht="20.25" customHeight="1" x14ac:dyDescent="0.25">
      <c r="B4" s="925" t="s">
        <v>328</v>
      </c>
      <c r="C4" s="926"/>
      <c r="D4" s="926"/>
      <c r="E4" s="926"/>
      <c r="F4" s="926"/>
      <c r="G4" s="926"/>
      <c r="H4" s="927"/>
      <c r="I4" s="203" t="s">
        <v>603</v>
      </c>
      <c r="J4" s="203" t="s">
        <v>2</v>
      </c>
      <c r="K4" s="931" t="s">
        <v>0</v>
      </c>
      <c r="L4" s="932"/>
    </row>
    <row r="5" spans="2:13" ht="18.75" customHeight="1" x14ac:dyDescent="0.25">
      <c r="B5" s="928"/>
      <c r="C5" s="929"/>
      <c r="D5" s="929"/>
      <c r="E5" s="929"/>
      <c r="F5" s="929"/>
      <c r="G5" s="929"/>
      <c r="H5" s="930"/>
      <c r="I5" s="204" t="s">
        <v>604</v>
      </c>
      <c r="J5" s="203">
        <v>2</v>
      </c>
      <c r="K5" s="931" t="s">
        <v>378</v>
      </c>
      <c r="L5" s="932"/>
    </row>
    <row r="6" spans="2:13" ht="24" customHeight="1" x14ac:dyDescent="0.25">
      <c r="B6" s="933" t="s">
        <v>553</v>
      </c>
      <c r="C6" s="934"/>
      <c r="D6" s="934"/>
      <c r="E6" s="934"/>
      <c r="F6" s="934"/>
      <c r="G6" s="935"/>
      <c r="H6" s="933" t="s">
        <v>554</v>
      </c>
      <c r="I6" s="934"/>
      <c r="J6" s="934"/>
      <c r="K6" s="934"/>
      <c r="L6" s="935"/>
    </row>
    <row r="7" spans="2:13" x14ac:dyDescent="0.25">
      <c r="B7" s="933"/>
      <c r="C7" s="934"/>
      <c r="D7" s="934"/>
      <c r="E7" s="934"/>
      <c r="F7" s="934"/>
      <c r="G7" s="935"/>
      <c r="H7" s="933"/>
      <c r="I7" s="934"/>
      <c r="J7" s="934"/>
      <c r="K7" s="934"/>
      <c r="L7" s="935"/>
    </row>
    <row r="8" spans="2:13" x14ac:dyDescent="0.25">
      <c r="B8" s="933"/>
      <c r="C8" s="934"/>
      <c r="D8" s="934"/>
      <c r="E8" s="934"/>
      <c r="F8" s="934"/>
      <c r="G8" s="935"/>
      <c r="H8" s="933"/>
      <c r="I8" s="934"/>
      <c r="J8" s="934"/>
      <c r="K8" s="934"/>
      <c r="L8" s="935"/>
    </row>
    <row r="9" spans="2:13" ht="15" customHeight="1" x14ac:dyDescent="0.25">
      <c r="B9" s="933"/>
      <c r="C9" s="934"/>
      <c r="D9" s="934"/>
      <c r="E9" s="934"/>
      <c r="F9" s="934"/>
      <c r="G9" s="935"/>
      <c r="H9" s="933"/>
      <c r="I9" s="934"/>
      <c r="J9" s="934"/>
      <c r="K9" s="934"/>
      <c r="L9" s="935"/>
    </row>
    <row r="10" spans="2:13" ht="15" customHeight="1" x14ac:dyDescent="0.25">
      <c r="B10" s="933"/>
      <c r="C10" s="934"/>
      <c r="D10" s="934"/>
      <c r="E10" s="934"/>
      <c r="F10" s="934"/>
      <c r="G10" s="935"/>
      <c r="H10" s="933"/>
      <c r="I10" s="934"/>
      <c r="J10" s="934"/>
      <c r="K10" s="934"/>
      <c r="L10" s="935"/>
    </row>
    <row r="11" spans="2:13" ht="15" customHeight="1" x14ac:dyDescent="0.25">
      <c r="B11" s="933"/>
      <c r="C11" s="934"/>
      <c r="D11" s="934"/>
      <c r="E11" s="934"/>
      <c r="F11" s="934"/>
      <c r="G11" s="935"/>
      <c r="H11" s="933"/>
      <c r="I11" s="934"/>
      <c r="J11" s="934"/>
      <c r="K11" s="934"/>
      <c r="L11" s="935"/>
    </row>
    <row r="12" spans="2:13" ht="15" customHeight="1" x14ac:dyDescent="0.25">
      <c r="B12" s="933"/>
      <c r="C12" s="934"/>
      <c r="D12" s="934"/>
      <c r="E12" s="934"/>
      <c r="F12" s="934"/>
      <c r="G12" s="935"/>
      <c r="H12" s="933"/>
      <c r="I12" s="934"/>
      <c r="J12" s="934"/>
      <c r="K12" s="934"/>
      <c r="L12" s="935"/>
      <c r="M12" s="125" t="s">
        <v>660</v>
      </c>
    </row>
    <row r="13" spans="2:13" ht="15" customHeight="1" x14ac:dyDescent="0.25">
      <c r="B13" s="933"/>
      <c r="C13" s="934"/>
      <c r="D13" s="934"/>
      <c r="E13" s="934"/>
      <c r="F13" s="934"/>
      <c r="G13" s="935"/>
      <c r="H13" s="933"/>
      <c r="I13" s="934"/>
      <c r="J13" s="934"/>
      <c r="K13" s="934"/>
      <c r="L13" s="935"/>
    </row>
    <row r="14" spans="2:13" ht="15" customHeight="1" x14ac:dyDescent="0.25">
      <c r="B14" s="933"/>
      <c r="C14" s="934"/>
      <c r="D14" s="934"/>
      <c r="E14" s="934"/>
      <c r="F14" s="934"/>
      <c r="G14" s="935"/>
      <c r="H14" s="933"/>
      <c r="I14" s="934"/>
      <c r="J14" s="934"/>
      <c r="K14" s="934"/>
      <c r="L14" s="935"/>
    </row>
    <row r="15" spans="2:13" ht="15" customHeight="1" x14ac:dyDescent="0.25">
      <c r="B15" s="933"/>
      <c r="C15" s="934"/>
      <c r="D15" s="934"/>
      <c r="E15" s="934"/>
      <c r="F15" s="934"/>
      <c r="G15" s="935"/>
      <c r="H15" s="933"/>
      <c r="I15" s="934"/>
      <c r="J15" s="934"/>
      <c r="K15" s="934"/>
      <c r="L15" s="935"/>
    </row>
    <row r="16" spans="2:13" ht="15" customHeight="1" x14ac:dyDescent="0.25">
      <c r="B16" s="933"/>
      <c r="C16" s="934"/>
      <c r="D16" s="934"/>
      <c r="E16" s="934"/>
      <c r="F16" s="934"/>
      <c r="G16" s="935"/>
      <c r="H16" s="933"/>
      <c r="I16" s="934"/>
      <c r="J16" s="934"/>
      <c r="K16" s="934"/>
      <c r="L16" s="935"/>
    </row>
    <row r="17" spans="2:12" ht="15" customHeight="1" x14ac:dyDescent="0.25">
      <c r="B17" s="933"/>
      <c r="C17" s="934"/>
      <c r="D17" s="934"/>
      <c r="E17" s="934"/>
      <c r="F17" s="934"/>
      <c r="G17" s="935"/>
      <c r="H17" s="933"/>
      <c r="I17" s="934"/>
      <c r="J17" s="934"/>
      <c r="K17" s="934"/>
      <c r="L17" s="935"/>
    </row>
    <row r="18" spans="2:12" ht="15" customHeight="1" x14ac:dyDescent="0.25">
      <c r="B18" s="933"/>
      <c r="C18" s="934"/>
      <c r="D18" s="934"/>
      <c r="E18" s="934"/>
      <c r="F18" s="934"/>
      <c r="G18" s="935"/>
      <c r="H18" s="933"/>
      <c r="I18" s="934"/>
      <c r="J18" s="934"/>
      <c r="K18" s="934"/>
      <c r="L18" s="935"/>
    </row>
    <row r="19" spans="2:12" ht="15" customHeight="1" thickBot="1" x14ac:dyDescent="0.3">
      <c r="B19" s="933"/>
      <c r="C19" s="934"/>
      <c r="D19" s="934"/>
      <c r="E19" s="934"/>
      <c r="F19" s="934"/>
      <c r="G19" s="935"/>
      <c r="H19" s="933"/>
      <c r="I19" s="934"/>
      <c r="J19" s="934"/>
      <c r="K19" s="934"/>
      <c r="L19" s="935"/>
    </row>
    <row r="20" spans="2:12" ht="15" customHeight="1" x14ac:dyDescent="0.25">
      <c r="B20" s="936" t="s">
        <v>738</v>
      </c>
      <c r="C20" s="937"/>
      <c r="D20" s="937"/>
      <c r="E20" s="937"/>
      <c r="F20" s="937"/>
      <c r="G20" s="938"/>
      <c r="H20" s="942" t="s">
        <v>947</v>
      </c>
      <c r="I20" s="943"/>
      <c r="J20" s="943"/>
      <c r="K20" s="943"/>
      <c r="L20" s="944"/>
    </row>
    <row r="21" spans="2:12" ht="36.75" customHeight="1" thickBot="1" x14ac:dyDescent="0.3">
      <c r="B21" s="939"/>
      <c r="C21" s="940"/>
      <c r="D21" s="940"/>
      <c r="E21" s="940"/>
      <c r="F21" s="940"/>
      <c r="G21" s="941"/>
      <c r="H21" s="945"/>
      <c r="I21" s="946"/>
      <c r="J21" s="946"/>
      <c r="K21" s="946"/>
      <c r="L21" s="947"/>
    </row>
    <row r="22" spans="2:12" ht="15" customHeight="1" x14ac:dyDescent="0.25">
      <c r="B22" s="948" t="s">
        <v>619</v>
      </c>
      <c r="C22" s="949"/>
      <c r="D22" s="949"/>
      <c r="E22" s="949"/>
      <c r="F22" s="949"/>
      <c r="G22" s="950"/>
      <c r="H22" s="948" t="s">
        <v>620</v>
      </c>
      <c r="I22" s="949"/>
      <c r="J22" s="949"/>
      <c r="K22" s="949"/>
      <c r="L22" s="950"/>
    </row>
    <row r="23" spans="2:12" ht="15" customHeight="1" x14ac:dyDescent="0.25">
      <c r="B23" s="933"/>
      <c r="C23" s="934"/>
      <c r="D23" s="934"/>
      <c r="E23" s="934"/>
      <c r="F23" s="934"/>
      <c r="G23" s="935"/>
      <c r="H23" s="933"/>
      <c r="I23" s="934"/>
      <c r="J23" s="934"/>
      <c r="K23" s="934"/>
      <c r="L23" s="935"/>
    </row>
    <row r="24" spans="2:12" x14ac:dyDescent="0.25">
      <c r="B24" s="933"/>
      <c r="C24" s="934"/>
      <c r="D24" s="934"/>
      <c r="E24" s="934"/>
      <c r="F24" s="934"/>
      <c r="G24" s="935"/>
      <c r="H24" s="933"/>
      <c r="I24" s="934"/>
      <c r="J24" s="934"/>
      <c r="K24" s="934"/>
      <c r="L24" s="935"/>
    </row>
    <row r="25" spans="2:12" ht="15" customHeight="1" x14ac:dyDescent="0.25">
      <c r="B25" s="933"/>
      <c r="C25" s="934"/>
      <c r="D25" s="934"/>
      <c r="E25" s="934"/>
      <c r="F25" s="934"/>
      <c r="G25" s="935"/>
      <c r="H25" s="933"/>
      <c r="I25" s="934"/>
      <c r="J25" s="934"/>
      <c r="K25" s="934"/>
      <c r="L25" s="935"/>
    </row>
    <row r="26" spans="2:12" ht="15" customHeight="1" x14ac:dyDescent="0.25">
      <c r="B26" s="933"/>
      <c r="C26" s="934"/>
      <c r="D26" s="934"/>
      <c r="E26" s="934"/>
      <c r="F26" s="934"/>
      <c r="G26" s="935"/>
      <c r="H26" s="933"/>
      <c r="I26" s="934"/>
      <c r="J26" s="934"/>
      <c r="K26" s="934"/>
      <c r="L26" s="935"/>
    </row>
    <row r="27" spans="2:12" ht="15" customHeight="1" x14ac:dyDescent="0.25">
      <c r="B27" s="933"/>
      <c r="C27" s="934"/>
      <c r="D27" s="934"/>
      <c r="E27" s="934"/>
      <c r="F27" s="934"/>
      <c r="G27" s="935"/>
      <c r="H27" s="933"/>
      <c r="I27" s="934"/>
      <c r="J27" s="934"/>
      <c r="K27" s="934"/>
      <c r="L27" s="935"/>
    </row>
    <row r="28" spans="2:12" ht="15" customHeight="1" x14ac:dyDescent="0.25">
      <c r="B28" s="933"/>
      <c r="C28" s="934"/>
      <c r="D28" s="934"/>
      <c r="E28" s="934"/>
      <c r="F28" s="934"/>
      <c r="G28" s="935"/>
      <c r="H28" s="933"/>
      <c r="I28" s="934"/>
      <c r="J28" s="934"/>
      <c r="K28" s="934"/>
      <c r="L28" s="935"/>
    </row>
    <row r="29" spans="2:12" ht="15" customHeight="1" x14ac:dyDescent="0.25">
      <c r="B29" s="933"/>
      <c r="C29" s="934"/>
      <c r="D29" s="934"/>
      <c r="E29" s="934"/>
      <c r="F29" s="934"/>
      <c r="G29" s="935"/>
      <c r="H29" s="933"/>
      <c r="I29" s="934"/>
      <c r="J29" s="934"/>
      <c r="K29" s="934"/>
      <c r="L29" s="935"/>
    </row>
    <row r="30" spans="2:12" ht="15" customHeight="1" x14ac:dyDescent="0.25">
      <c r="B30" s="933"/>
      <c r="C30" s="934"/>
      <c r="D30" s="934"/>
      <c r="E30" s="934"/>
      <c r="F30" s="934"/>
      <c r="G30" s="935"/>
      <c r="H30" s="933"/>
      <c r="I30" s="934"/>
      <c r="J30" s="934"/>
      <c r="K30" s="934"/>
      <c r="L30" s="935"/>
    </row>
    <row r="31" spans="2:12" ht="15" customHeight="1" x14ac:dyDescent="0.25">
      <c r="B31" s="933"/>
      <c r="C31" s="934"/>
      <c r="D31" s="934"/>
      <c r="E31" s="934"/>
      <c r="F31" s="934"/>
      <c r="G31" s="935"/>
      <c r="H31" s="933"/>
      <c r="I31" s="934"/>
      <c r="J31" s="934"/>
      <c r="K31" s="934"/>
      <c r="L31" s="935"/>
    </row>
    <row r="32" spans="2:12" ht="15" customHeight="1" x14ac:dyDescent="0.25">
      <c r="B32" s="933"/>
      <c r="C32" s="934"/>
      <c r="D32" s="934"/>
      <c r="E32" s="934"/>
      <c r="F32" s="934"/>
      <c r="G32" s="935"/>
      <c r="H32" s="933"/>
      <c r="I32" s="934"/>
      <c r="J32" s="934"/>
      <c r="K32" s="934"/>
      <c r="L32" s="935"/>
    </row>
    <row r="33" spans="2:12" ht="15" customHeight="1" x14ac:dyDescent="0.25">
      <c r="B33" s="933"/>
      <c r="C33" s="934"/>
      <c r="D33" s="934"/>
      <c r="E33" s="934"/>
      <c r="F33" s="934"/>
      <c r="G33" s="935"/>
      <c r="H33" s="933"/>
      <c r="I33" s="934"/>
      <c r="J33" s="934"/>
      <c r="K33" s="934"/>
      <c r="L33" s="935"/>
    </row>
    <row r="34" spans="2:12" ht="15" customHeight="1" x14ac:dyDescent="0.25">
      <c r="B34" s="933"/>
      <c r="C34" s="934"/>
      <c r="D34" s="934"/>
      <c r="E34" s="934"/>
      <c r="F34" s="934"/>
      <c r="G34" s="935"/>
      <c r="H34" s="933"/>
      <c r="I34" s="934"/>
      <c r="J34" s="934"/>
      <c r="K34" s="934"/>
      <c r="L34" s="935"/>
    </row>
    <row r="35" spans="2:12" ht="41.25" customHeight="1" thickBot="1" x14ac:dyDescent="0.3">
      <c r="B35" s="933"/>
      <c r="C35" s="934"/>
      <c r="D35" s="934"/>
      <c r="E35" s="934"/>
      <c r="F35" s="934"/>
      <c r="G35" s="935"/>
      <c r="H35" s="933"/>
      <c r="I35" s="934"/>
      <c r="J35" s="934"/>
      <c r="K35" s="934"/>
      <c r="L35" s="935"/>
    </row>
    <row r="36" spans="2:12" ht="33.75" customHeight="1" x14ac:dyDescent="0.25">
      <c r="B36" s="936" t="s">
        <v>948</v>
      </c>
      <c r="C36" s="937"/>
      <c r="D36" s="937"/>
      <c r="E36" s="937"/>
      <c r="F36" s="937"/>
      <c r="G36" s="938"/>
      <c r="H36" s="942" t="s">
        <v>949</v>
      </c>
      <c r="I36" s="943"/>
      <c r="J36" s="943"/>
      <c r="K36" s="943"/>
      <c r="L36" s="944"/>
    </row>
    <row r="37" spans="2:12" ht="15" customHeight="1" thickBot="1" x14ac:dyDescent="0.3">
      <c r="B37" s="939"/>
      <c r="C37" s="940"/>
      <c r="D37" s="940"/>
      <c r="E37" s="940"/>
      <c r="F37" s="940"/>
      <c r="G37" s="941"/>
      <c r="H37" s="945"/>
      <c r="I37" s="946"/>
      <c r="J37" s="946"/>
      <c r="K37" s="946"/>
      <c r="L37" s="947"/>
    </row>
    <row r="38" spans="2:12" x14ac:dyDescent="0.25">
      <c r="B38" s="948" t="s">
        <v>619</v>
      </c>
      <c r="C38" s="949"/>
      <c r="D38" s="949"/>
      <c r="E38" s="949"/>
      <c r="F38" s="949"/>
      <c r="G38" s="950"/>
      <c r="H38" s="948" t="s">
        <v>620</v>
      </c>
      <c r="I38" s="949"/>
      <c r="J38" s="949"/>
      <c r="K38" s="949"/>
      <c r="L38" s="950"/>
    </row>
    <row r="39" spans="2:12" x14ac:dyDescent="0.25">
      <c r="B39" s="933"/>
      <c r="C39" s="934"/>
      <c r="D39" s="934"/>
      <c r="E39" s="934"/>
      <c r="F39" s="934"/>
      <c r="G39" s="935"/>
      <c r="H39" s="933"/>
      <c r="I39" s="934"/>
      <c r="J39" s="934"/>
      <c r="K39" s="934"/>
      <c r="L39" s="935"/>
    </row>
    <row r="40" spans="2:12" x14ac:dyDescent="0.25">
      <c r="B40" s="933"/>
      <c r="C40" s="934"/>
      <c r="D40" s="934"/>
      <c r="E40" s="934"/>
      <c r="F40" s="934"/>
      <c r="G40" s="935"/>
      <c r="H40" s="933"/>
      <c r="I40" s="934"/>
      <c r="J40" s="934"/>
      <c r="K40" s="934"/>
      <c r="L40" s="935"/>
    </row>
    <row r="41" spans="2:12" x14ac:dyDescent="0.25">
      <c r="B41" s="933"/>
      <c r="C41" s="934"/>
      <c r="D41" s="934"/>
      <c r="E41" s="934"/>
      <c r="F41" s="934"/>
      <c r="G41" s="935"/>
      <c r="H41" s="933"/>
      <c r="I41" s="934"/>
      <c r="J41" s="934"/>
      <c r="K41" s="934"/>
      <c r="L41" s="935"/>
    </row>
    <row r="42" spans="2:12" x14ac:dyDescent="0.25">
      <c r="B42" s="933"/>
      <c r="C42" s="934"/>
      <c r="D42" s="934"/>
      <c r="E42" s="934"/>
      <c r="F42" s="934"/>
      <c r="G42" s="935"/>
      <c r="H42" s="933"/>
      <c r="I42" s="934"/>
      <c r="J42" s="934"/>
      <c r="K42" s="934"/>
      <c r="L42" s="935"/>
    </row>
    <row r="43" spans="2:12" x14ac:dyDescent="0.25">
      <c r="B43" s="933"/>
      <c r="C43" s="934"/>
      <c r="D43" s="934"/>
      <c r="E43" s="934"/>
      <c r="F43" s="934"/>
      <c r="G43" s="935"/>
      <c r="H43" s="933"/>
      <c r="I43" s="934"/>
      <c r="J43" s="934"/>
      <c r="K43" s="934"/>
      <c r="L43" s="935"/>
    </row>
    <row r="44" spans="2:12" x14ac:dyDescent="0.25">
      <c r="B44" s="933"/>
      <c r="C44" s="934"/>
      <c r="D44" s="934"/>
      <c r="E44" s="934"/>
      <c r="F44" s="934"/>
      <c r="G44" s="935"/>
      <c r="H44" s="933"/>
      <c r="I44" s="934"/>
      <c r="J44" s="934"/>
      <c r="K44" s="934"/>
      <c r="L44" s="935"/>
    </row>
    <row r="45" spans="2:12" x14ac:dyDescent="0.25">
      <c r="B45" s="933"/>
      <c r="C45" s="934"/>
      <c r="D45" s="934"/>
      <c r="E45" s="934"/>
      <c r="F45" s="934"/>
      <c r="G45" s="935"/>
      <c r="H45" s="933"/>
      <c r="I45" s="934"/>
      <c r="J45" s="934"/>
      <c r="K45" s="934"/>
      <c r="L45" s="935"/>
    </row>
    <row r="46" spans="2:12" x14ac:dyDescent="0.25">
      <c r="B46" s="933"/>
      <c r="C46" s="934"/>
      <c r="D46" s="934"/>
      <c r="E46" s="934"/>
      <c r="F46" s="934"/>
      <c r="G46" s="935"/>
      <c r="H46" s="933"/>
      <c r="I46" s="934"/>
      <c r="J46" s="934"/>
      <c r="K46" s="934"/>
      <c r="L46" s="935"/>
    </row>
    <row r="47" spans="2:12" x14ac:dyDescent="0.25">
      <c r="B47" s="933"/>
      <c r="C47" s="934"/>
      <c r="D47" s="934"/>
      <c r="E47" s="934"/>
      <c r="F47" s="934"/>
      <c r="G47" s="935"/>
      <c r="H47" s="933"/>
      <c r="I47" s="934"/>
      <c r="J47" s="934"/>
      <c r="K47" s="934"/>
      <c r="L47" s="935"/>
    </row>
    <row r="48" spans="2:12" x14ac:dyDescent="0.25">
      <c r="B48" s="933"/>
      <c r="C48" s="934"/>
      <c r="D48" s="934"/>
      <c r="E48" s="934"/>
      <c r="F48" s="934"/>
      <c r="G48" s="935"/>
      <c r="H48" s="933"/>
      <c r="I48" s="934"/>
      <c r="J48" s="934"/>
      <c r="K48" s="934"/>
      <c r="L48" s="935"/>
    </row>
    <row r="49" spans="2:12" x14ac:dyDescent="0.25">
      <c r="B49" s="933"/>
      <c r="C49" s="934"/>
      <c r="D49" s="934"/>
      <c r="E49" s="934"/>
      <c r="F49" s="934"/>
      <c r="G49" s="935"/>
      <c r="H49" s="933"/>
      <c r="I49" s="934"/>
      <c r="J49" s="934"/>
      <c r="K49" s="934"/>
      <c r="L49" s="935"/>
    </row>
    <row r="50" spans="2:12" x14ac:dyDescent="0.25">
      <c r="B50" s="933"/>
      <c r="C50" s="934"/>
      <c r="D50" s="934"/>
      <c r="E50" s="934"/>
      <c r="F50" s="934"/>
      <c r="G50" s="935"/>
      <c r="H50" s="933"/>
      <c r="I50" s="934"/>
      <c r="J50" s="934"/>
      <c r="K50" s="934"/>
      <c r="L50" s="935"/>
    </row>
    <row r="51" spans="2:12" ht="37.5" customHeight="1" thickBot="1" x14ac:dyDescent="0.3">
      <c r="B51" s="933"/>
      <c r="C51" s="934"/>
      <c r="D51" s="934"/>
      <c r="E51" s="934"/>
      <c r="F51" s="934"/>
      <c r="G51" s="935"/>
      <c r="H51" s="933"/>
      <c r="I51" s="934"/>
      <c r="J51" s="934"/>
      <c r="K51" s="934"/>
      <c r="L51" s="935"/>
    </row>
    <row r="52" spans="2:12" x14ac:dyDescent="0.25">
      <c r="B52" s="936" t="s">
        <v>950</v>
      </c>
      <c r="C52" s="937"/>
      <c r="D52" s="937"/>
      <c r="E52" s="937"/>
      <c r="F52" s="937"/>
      <c r="G52" s="938"/>
      <c r="H52" s="942" t="s">
        <v>951</v>
      </c>
      <c r="I52" s="943"/>
      <c r="J52" s="943"/>
      <c r="K52" s="943"/>
      <c r="L52" s="944"/>
    </row>
    <row r="53" spans="2:12" ht="35.25" customHeight="1" thickBot="1" x14ac:dyDescent="0.3">
      <c r="B53" s="939"/>
      <c r="C53" s="940"/>
      <c r="D53" s="940"/>
      <c r="E53" s="940"/>
      <c r="F53" s="940"/>
      <c r="G53" s="941"/>
      <c r="H53" s="945"/>
      <c r="I53" s="946"/>
      <c r="J53" s="946"/>
      <c r="K53" s="946"/>
      <c r="L53" s="947"/>
    </row>
    <row r="54" spans="2:12" x14ac:dyDescent="0.25">
      <c r="B54" s="948" t="s">
        <v>619</v>
      </c>
      <c r="C54" s="949"/>
      <c r="D54" s="949"/>
      <c r="E54" s="949"/>
      <c r="F54" s="949"/>
      <c r="G54" s="950"/>
      <c r="H54" s="948" t="s">
        <v>620</v>
      </c>
      <c r="I54" s="949"/>
      <c r="J54" s="949"/>
      <c r="K54" s="949"/>
      <c r="L54" s="950"/>
    </row>
    <row r="55" spans="2:12" x14ac:dyDescent="0.25">
      <c r="B55" s="933"/>
      <c r="C55" s="934"/>
      <c r="D55" s="934"/>
      <c r="E55" s="934"/>
      <c r="F55" s="934"/>
      <c r="G55" s="935"/>
      <c r="H55" s="933"/>
      <c r="I55" s="934"/>
      <c r="J55" s="934"/>
      <c r="K55" s="934"/>
      <c r="L55" s="935"/>
    </row>
    <row r="56" spans="2:12" x14ac:dyDescent="0.25">
      <c r="B56" s="933"/>
      <c r="C56" s="934"/>
      <c r="D56" s="934"/>
      <c r="E56" s="934"/>
      <c r="F56" s="934"/>
      <c r="G56" s="935"/>
      <c r="H56" s="933"/>
      <c r="I56" s="934"/>
      <c r="J56" s="934"/>
      <c r="K56" s="934"/>
      <c r="L56" s="935"/>
    </row>
    <row r="57" spans="2:12" x14ac:dyDescent="0.25">
      <c r="B57" s="933"/>
      <c r="C57" s="934"/>
      <c r="D57" s="934"/>
      <c r="E57" s="934"/>
      <c r="F57" s="934"/>
      <c r="G57" s="935"/>
      <c r="H57" s="933"/>
      <c r="I57" s="934"/>
      <c r="J57" s="934"/>
      <c r="K57" s="934"/>
      <c r="L57" s="935"/>
    </row>
    <row r="58" spans="2:12" x14ac:dyDescent="0.25">
      <c r="B58" s="933"/>
      <c r="C58" s="934"/>
      <c r="D58" s="934"/>
      <c r="E58" s="934"/>
      <c r="F58" s="934"/>
      <c r="G58" s="935"/>
      <c r="H58" s="933"/>
      <c r="I58" s="934"/>
      <c r="J58" s="934"/>
      <c r="K58" s="934"/>
      <c r="L58" s="935"/>
    </row>
    <row r="59" spans="2:12" x14ac:dyDescent="0.25">
      <c r="B59" s="933"/>
      <c r="C59" s="934"/>
      <c r="D59" s="934"/>
      <c r="E59" s="934"/>
      <c r="F59" s="934"/>
      <c r="G59" s="935"/>
      <c r="H59" s="933"/>
      <c r="I59" s="934"/>
      <c r="J59" s="934"/>
      <c r="K59" s="934"/>
      <c r="L59" s="935"/>
    </row>
    <row r="60" spans="2:12" x14ac:dyDescent="0.25">
      <c r="B60" s="933"/>
      <c r="C60" s="934"/>
      <c r="D60" s="934"/>
      <c r="E60" s="934"/>
      <c r="F60" s="934"/>
      <c r="G60" s="935"/>
      <c r="H60" s="933"/>
      <c r="I60" s="934"/>
      <c r="J60" s="934"/>
      <c r="K60" s="934"/>
      <c r="L60" s="935"/>
    </row>
    <row r="61" spans="2:12" x14ac:dyDescent="0.25">
      <c r="B61" s="933"/>
      <c r="C61" s="934"/>
      <c r="D61" s="934"/>
      <c r="E61" s="934"/>
      <c r="F61" s="934"/>
      <c r="G61" s="935"/>
      <c r="H61" s="933"/>
      <c r="I61" s="934"/>
      <c r="J61" s="934"/>
      <c r="K61" s="934"/>
      <c r="L61" s="935"/>
    </row>
    <row r="62" spans="2:12" x14ac:dyDescent="0.25">
      <c r="B62" s="933"/>
      <c r="C62" s="934"/>
      <c r="D62" s="934"/>
      <c r="E62" s="934"/>
      <c r="F62" s="934"/>
      <c r="G62" s="935"/>
      <c r="H62" s="933"/>
      <c r="I62" s="934"/>
      <c r="J62" s="934"/>
      <c r="K62" s="934"/>
      <c r="L62" s="935"/>
    </row>
    <row r="63" spans="2:12" x14ac:dyDescent="0.25">
      <c r="B63" s="933"/>
      <c r="C63" s="934"/>
      <c r="D63" s="934"/>
      <c r="E63" s="934"/>
      <c r="F63" s="934"/>
      <c r="G63" s="935"/>
      <c r="H63" s="933"/>
      <c r="I63" s="934"/>
      <c r="J63" s="934"/>
      <c r="K63" s="934"/>
      <c r="L63" s="935"/>
    </row>
    <row r="64" spans="2:12" x14ac:dyDescent="0.25">
      <c r="B64" s="933"/>
      <c r="C64" s="934"/>
      <c r="D64" s="934"/>
      <c r="E64" s="934"/>
      <c r="F64" s="934"/>
      <c r="G64" s="935"/>
      <c r="H64" s="933"/>
      <c r="I64" s="934"/>
      <c r="J64" s="934"/>
      <c r="K64" s="934"/>
      <c r="L64" s="935"/>
    </row>
    <row r="65" spans="2:12" x14ac:dyDescent="0.25">
      <c r="B65" s="933"/>
      <c r="C65" s="934"/>
      <c r="D65" s="934"/>
      <c r="E65" s="934"/>
      <c r="F65" s="934"/>
      <c r="G65" s="935"/>
      <c r="H65" s="933"/>
      <c r="I65" s="934"/>
      <c r="J65" s="934"/>
      <c r="K65" s="934"/>
      <c r="L65" s="935"/>
    </row>
    <row r="66" spans="2:12" x14ac:dyDescent="0.25">
      <c r="B66" s="933"/>
      <c r="C66" s="934"/>
      <c r="D66" s="934"/>
      <c r="E66" s="934"/>
      <c r="F66" s="934"/>
      <c r="G66" s="935"/>
      <c r="H66" s="933"/>
      <c r="I66" s="934"/>
      <c r="J66" s="934"/>
      <c r="K66" s="934"/>
      <c r="L66" s="935"/>
    </row>
    <row r="67" spans="2:12" ht="42" customHeight="1" thickBot="1" x14ac:dyDescent="0.3">
      <c r="B67" s="933"/>
      <c r="C67" s="934"/>
      <c r="D67" s="934"/>
      <c r="E67" s="934"/>
      <c r="F67" s="934"/>
      <c r="G67" s="935"/>
      <c r="H67" s="933"/>
      <c r="I67" s="934"/>
      <c r="J67" s="934"/>
      <c r="K67" s="934"/>
      <c r="L67" s="935"/>
    </row>
    <row r="68" spans="2:12" x14ac:dyDescent="0.25">
      <c r="B68" s="936" t="s">
        <v>952</v>
      </c>
      <c r="C68" s="937"/>
      <c r="D68" s="937"/>
      <c r="E68" s="937"/>
      <c r="F68" s="937"/>
      <c r="G68" s="938"/>
      <c r="H68" s="942" t="s">
        <v>953</v>
      </c>
      <c r="I68" s="943"/>
      <c r="J68" s="943"/>
      <c r="K68" s="943"/>
      <c r="L68" s="944"/>
    </row>
    <row r="69" spans="2:12" ht="15.75" thickBot="1" x14ac:dyDescent="0.3">
      <c r="B69" s="939"/>
      <c r="C69" s="940"/>
      <c r="D69" s="940"/>
      <c r="E69" s="940"/>
      <c r="F69" s="940"/>
      <c r="G69" s="941"/>
      <c r="H69" s="945"/>
      <c r="I69" s="946"/>
      <c r="J69" s="946"/>
      <c r="K69" s="946"/>
      <c r="L69" s="947"/>
    </row>
    <row r="70" spans="2:12" x14ac:dyDescent="0.25">
      <c r="B70" s="948" t="s">
        <v>619</v>
      </c>
      <c r="C70" s="949"/>
      <c r="D70" s="949"/>
      <c r="E70" s="949"/>
      <c r="F70" s="949"/>
      <c r="G70" s="950"/>
      <c r="H70" s="948" t="s">
        <v>620</v>
      </c>
      <c r="I70" s="949"/>
      <c r="J70" s="949"/>
      <c r="K70" s="949"/>
      <c r="L70" s="950"/>
    </row>
    <row r="71" spans="2:12" x14ac:dyDescent="0.25">
      <c r="B71" s="933"/>
      <c r="C71" s="934"/>
      <c r="D71" s="934"/>
      <c r="E71" s="934"/>
      <c r="F71" s="934"/>
      <c r="G71" s="935"/>
      <c r="H71" s="933"/>
      <c r="I71" s="934"/>
      <c r="J71" s="934"/>
      <c r="K71" s="934"/>
      <c r="L71" s="935"/>
    </row>
    <row r="72" spans="2:12" x14ac:dyDescent="0.25">
      <c r="B72" s="933"/>
      <c r="C72" s="934"/>
      <c r="D72" s="934"/>
      <c r="E72" s="934"/>
      <c r="F72" s="934"/>
      <c r="G72" s="935"/>
      <c r="H72" s="933"/>
      <c r="I72" s="934"/>
      <c r="J72" s="934"/>
      <c r="K72" s="934"/>
      <c r="L72" s="935"/>
    </row>
    <row r="73" spans="2:12" x14ac:dyDescent="0.25">
      <c r="B73" s="933"/>
      <c r="C73" s="934"/>
      <c r="D73" s="934"/>
      <c r="E73" s="934"/>
      <c r="F73" s="934"/>
      <c r="G73" s="935"/>
      <c r="H73" s="933"/>
      <c r="I73" s="934"/>
      <c r="J73" s="934"/>
      <c r="K73" s="934"/>
      <c r="L73" s="935"/>
    </row>
    <row r="74" spans="2:12" x14ac:dyDescent="0.25">
      <c r="B74" s="933"/>
      <c r="C74" s="934"/>
      <c r="D74" s="934"/>
      <c r="E74" s="934"/>
      <c r="F74" s="934"/>
      <c r="G74" s="935"/>
      <c r="H74" s="933"/>
      <c r="I74" s="934"/>
      <c r="J74" s="934"/>
      <c r="K74" s="934"/>
      <c r="L74" s="935"/>
    </row>
    <row r="75" spans="2:12" x14ac:dyDescent="0.25">
      <c r="B75" s="933"/>
      <c r="C75" s="934"/>
      <c r="D75" s="934"/>
      <c r="E75" s="934"/>
      <c r="F75" s="934"/>
      <c r="G75" s="935"/>
      <c r="H75" s="933"/>
      <c r="I75" s="934"/>
      <c r="J75" s="934"/>
      <c r="K75" s="934"/>
      <c r="L75" s="935"/>
    </row>
    <row r="76" spans="2:12" x14ac:dyDescent="0.25">
      <c r="B76" s="933"/>
      <c r="C76" s="934"/>
      <c r="D76" s="934"/>
      <c r="E76" s="934"/>
      <c r="F76" s="934"/>
      <c r="G76" s="935"/>
      <c r="H76" s="933"/>
      <c r="I76" s="934"/>
      <c r="J76" s="934"/>
      <c r="K76" s="934"/>
      <c r="L76" s="935"/>
    </row>
    <row r="77" spans="2:12" x14ac:dyDescent="0.25">
      <c r="B77" s="933"/>
      <c r="C77" s="934"/>
      <c r="D77" s="934"/>
      <c r="E77" s="934"/>
      <c r="F77" s="934"/>
      <c r="G77" s="935"/>
      <c r="H77" s="933"/>
      <c r="I77" s="934"/>
      <c r="J77" s="934"/>
      <c r="K77" s="934"/>
      <c r="L77" s="935"/>
    </row>
    <row r="78" spans="2:12" x14ac:dyDescent="0.25">
      <c r="B78" s="933"/>
      <c r="C78" s="934"/>
      <c r="D78" s="934"/>
      <c r="E78" s="934"/>
      <c r="F78" s="934"/>
      <c r="G78" s="935"/>
      <c r="H78" s="933"/>
      <c r="I78" s="934"/>
      <c r="J78" s="934"/>
      <c r="K78" s="934"/>
      <c r="L78" s="935"/>
    </row>
    <row r="79" spans="2:12" x14ac:dyDescent="0.25">
      <c r="B79" s="933"/>
      <c r="C79" s="934"/>
      <c r="D79" s="934"/>
      <c r="E79" s="934"/>
      <c r="F79" s="934"/>
      <c r="G79" s="935"/>
      <c r="H79" s="933"/>
      <c r="I79" s="934"/>
      <c r="J79" s="934"/>
      <c r="K79" s="934"/>
      <c r="L79" s="935"/>
    </row>
    <row r="80" spans="2:12" x14ac:dyDescent="0.25">
      <c r="B80" s="933"/>
      <c r="C80" s="934"/>
      <c r="D80" s="934"/>
      <c r="E80" s="934"/>
      <c r="F80" s="934"/>
      <c r="G80" s="935"/>
      <c r="H80" s="933"/>
      <c r="I80" s="934"/>
      <c r="J80" s="934"/>
      <c r="K80" s="934"/>
      <c r="L80" s="935"/>
    </row>
    <row r="81" spans="2:12" x14ac:dyDescent="0.25">
      <c r="B81" s="933"/>
      <c r="C81" s="934"/>
      <c r="D81" s="934"/>
      <c r="E81" s="934"/>
      <c r="F81" s="934"/>
      <c r="G81" s="935"/>
      <c r="H81" s="933"/>
      <c r="I81" s="934"/>
      <c r="J81" s="934"/>
      <c r="K81" s="934"/>
      <c r="L81" s="935"/>
    </row>
    <row r="82" spans="2:12" x14ac:dyDescent="0.25">
      <c r="B82" s="933"/>
      <c r="C82" s="934"/>
      <c r="D82" s="934"/>
      <c r="E82" s="934"/>
      <c r="F82" s="934"/>
      <c r="G82" s="935"/>
      <c r="H82" s="933"/>
      <c r="I82" s="934"/>
      <c r="J82" s="934"/>
      <c r="K82" s="934"/>
      <c r="L82" s="935"/>
    </row>
    <row r="83" spans="2:12" ht="46.5" customHeight="1" thickBot="1" x14ac:dyDescent="0.3">
      <c r="B83" s="933"/>
      <c r="C83" s="934"/>
      <c r="D83" s="934"/>
      <c r="E83" s="934"/>
      <c r="F83" s="934"/>
      <c r="G83" s="935"/>
      <c r="H83" s="933"/>
      <c r="I83" s="934"/>
      <c r="J83" s="934"/>
      <c r="K83" s="934"/>
      <c r="L83" s="935"/>
    </row>
    <row r="84" spans="2:12" x14ac:dyDescent="0.25">
      <c r="B84" s="936" t="s">
        <v>954</v>
      </c>
      <c r="C84" s="937"/>
      <c r="D84" s="937"/>
      <c r="E84" s="937"/>
      <c r="F84" s="937"/>
      <c r="G84" s="938"/>
      <c r="H84" s="942"/>
      <c r="I84" s="943"/>
      <c r="J84" s="943"/>
      <c r="K84" s="943"/>
      <c r="L84" s="944"/>
    </row>
    <row r="85" spans="2:12" ht="15.75" thickBot="1" x14ac:dyDescent="0.3">
      <c r="B85" s="939"/>
      <c r="C85" s="940"/>
      <c r="D85" s="940"/>
      <c r="E85" s="940"/>
      <c r="F85" s="940"/>
      <c r="G85" s="941"/>
      <c r="H85" s="945"/>
      <c r="I85" s="946"/>
      <c r="J85" s="946"/>
      <c r="K85" s="946"/>
      <c r="L85" s="947"/>
    </row>
  </sheetData>
  <mergeCells count="27">
    <mergeCell ref="B84:G85"/>
    <mergeCell ref="H84:L85"/>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1:M133"/>
  <sheetViews>
    <sheetView view="pageBreakPreview" zoomScale="85" zoomScaleNormal="85" zoomScaleSheetLayoutView="85" zoomScalePageLayoutView="110" workbookViewId="0">
      <selection activeCell="H118" sqref="H118:L131"/>
    </sheetView>
  </sheetViews>
  <sheetFormatPr baseColWidth="10" defaultColWidth="11.42578125" defaultRowHeight="15" x14ac:dyDescent="0.25"/>
  <cols>
    <col min="1" max="1" width="3.7109375" style="126" customWidth="1"/>
    <col min="2" max="2" width="4.7109375" style="126" customWidth="1"/>
    <col min="3" max="3" width="8.28515625" style="126" customWidth="1"/>
    <col min="4" max="4" width="8" style="126" customWidth="1"/>
    <col min="5" max="5" width="11.42578125" style="126"/>
    <col min="6" max="6" width="12" style="126" customWidth="1"/>
    <col min="7" max="7" width="9.5703125" style="126" customWidth="1"/>
    <col min="8" max="8" width="8.5703125" style="126" customWidth="1"/>
    <col min="9" max="9" width="22.42578125" style="126" customWidth="1"/>
    <col min="10" max="10" width="13" style="126" customWidth="1"/>
    <col min="11" max="11" width="13.42578125" style="126" customWidth="1"/>
    <col min="12" max="12" width="9.5703125" style="126" customWidth="1"/>
    <col min="13" max="13" width="11.42578125" style="126" hidden="1" customWidth="1"/>
    <col min="14" max="16384" width="11.42578125" style="126"/>
  </cols>
  <sheetData>
    <row r="1" spans="2:12" ht="27.75" customHeight="1" x14ac:dyDescent="0.25">
      <c r="B1" s="913" t="s">
        <v>330</v>
      </c>
      <c r="C1" s="914"/>
      <c r="D1" s="914"/>
      <c r="E1" s="914"/>
      <c r="F1" s="914"/>
      <c r="G1" s="914"/>
      <c r="H1" s="914"/>
      <c r="I1" s="914"/>
      <c r="J1" s="914"/>
      <c r="K1" s="914"/>
      <c r="L1" s="915"/>
    </row>
    <row r="2" spans="2:12" ht="11.25" customHeight="1" x14ac:dyDescent="0.25">
      <c r="B2" s="916"/>
      <c r="C2" s="917"/>
      <c r="D2" s="917"/>
      <c r="E2" s="917"/>
      <c r="F2" s="917"/>
      <c r="G2" s="917"/>
      <c r="H2" s="917"/>
      <c r="I2" s="917"/>
      <c r="J2" s="917"/>
      <c r="K2" s="917"/>
      <c r="L2" s="918"/>
    </row>
    <row r="3" spans="2:12" ht="24.95" customHeight="1" x14ac:dyDescent="0.25">
      <c r="B3" s="919" t="s">
        <v>376</v>
      </c>
      <c r="C3" s="920"/>
      <c r="D3" s="920"/>
      <c r="E3" s="921"/>
      <c r="F3" s="198">
        <v>44021</v>
      </c>
      <c r="G3" s="919" t="s">
        <v>377</v>
      </c>
      <c r="H3" s="920"/>
      <c r="I3" s="921"/>
      <c r="J3" s="985">
        <v>44027</v>
      </c>
      <c r="K3" s="986"/>
      <c r="L3" s="987"/>
    </row>
    <row r="4" spans="2:12" ht="24.95" customHeight="1" x14ac:dyDescent="0.25">
      <c r="B4" s="925" t="s">
        <v>328</v>
      </c>
      <c r="C4" s="926"/>
      <c r="D4" s="926"/>
      <c r="E4" s="926"/>
      <c r="F4" s="926"/>
      <c r="G4" s="926"/>
      <c r="H4" s="927"/>
      <c r="I4" s="155" t="s">
        <v>603</v>
      </c>
      <c r="J4" s="155" t="s">
        <v>2</v>
      </c>
      <c r="K4" s="931" t="s">
        <v>0</v>
      </c>
      <c r="L4" s="932"/>
    </row>
    <row r="5" spans="2:12" ht="24.95" customHeight="1" x14ac:dyDescent="0.25">
      <c r="B5" s="928"/>
      <c r="C5" s="929"/>
      <c r="D5" s="929"/>
      <c r="E5" s="929"/>
      <c r="F5" s="929"/>
      <c r="G5" s="929"/>
      <c r="H5" s="930"/>
      <c r="I5" s="127" t="s">
        <v>604</v>
      </c>
      <c r="J5" s="155">
        <v>2</v>
      </c>
      <c r="K5" s="931" t="s">
        <v>378</v>
      </c>
      <c r="L5" s="932"/>
    </row>
    <row r="6" spans="2:12" ht="15.75" customHeight="1" x14ac:dyDescent="0.25">
      <c r="B6" s="933" t="s">
        <v>553</v>
      </c>
      <c r="C6" s="934"/>
      <c r="D6" s="934"/>
      <c r="E6" s="934"/>
      <c r="F6" s="934"/>
      <c r="G6" s="935"/>
      <c r="H6" s="933" t="s">
        <v>554</v>
      </c>
      <c r="I6" s="934"/>
      <c r="J6" s="934"/>
      <c r="K6" s="934"/>
      <c r="L6" s="935"/>
    </row>
    <row r="7" spans="2:12" x14ac:dyDescent="0.25">
      <c r="B7" s="933"/>
      <c r="C7" s="934"/>
      <c r="D7" s="934"/>
      <c r="E7" s="934"/>
      <c r="F7" s="934"/>
      <c r="G7" s="935"/>
      <c r="H7" s="933"/>
      <c r="I7" s="934"/>
      <c r="J7" s="934"/>
      <c r="K7" s="934"/>
      <c r="L7" s="935"/>
    </row>
    <row r="8" spans="2:12" x14ac:dyDescent="0.25">
      <c r="B8" s="933"/>
      <c r="C8" s="934"/>
      <c r="D8" s="934"/>
      <c r="E8" s="934"/>
      <c r="F8" s="934"/>
      <c r="G8" s="935"/>
      <c r="H8" s="933"/>
      <c r="I8" s="934"/>
      <c r="J8" s="934"/>
      <c r="K8" s="934"/>
      <c r="L8" s="935"/>
    </row>
    <row r="9" spans="2:12" x14ac:dyDescent="0.25">
      <c r="B9" s="933"/>
      <c r="C9" s="934"/>
      <c r="D9" s="934"/>
      <c r="E9" s="934"/>
      <c r="F9" s="934"/>
      <c r="G9" s="935"/>
      <c r="H9" s="933"/>
      <c r="I9" s="934"/>
      <c r="J9" s="934"/>
      <c r="K9" s="934"/>
      <c r="L9" s="935"/>
    </row>
    <row r="10" spans="2:12" x14ac:dyDescent="0.25">
      <c r="B10" s="933"/>
      <c r="C10" s="934"/>
      <c r="D10" s="934"/>
      <c r="E10" s="934"/>
      <c r="F10" s="934"/>
      <c r="G10" s="935"/>
      <c r="H10" s="933"/>
      <c r="I10" s="934"/>
      <c r="J10" s="934"/>
      <c r="K10" s="934"/>
      <c r="L10" s="935"/>
    </row>
    <row r="11" spans="2:12" x14ac:dyDescent="0.25">
      <c r="B11" s="933"/>
      <c r="C11" s="934"/>
      <c r="D11" s="934"/>
      <c r="E11" s="934"/>
      <c r="F11" s="934"/>
      <c r="G11" s="935"/>
      <c r="H11" s="933"/>
      <c r="I11" s="934"/>
      <c r="J11" s="934"/>
      <c r="K11" s="934"/>
      <c r="L11" s="935"/>
    </row>
    <row r="12" spans="2:12" x14ac:dyDescent="0.25">
      <c r="B12" s="933"/>
      <c r="C12" s="934"/>
      <c r="D12" s="934"/>
      <c r="E12" s="934"/>
      <c r="F12" s="934"/>
      <c r="G12" s="935"/>
      <c r="H12" s="933"/>
      <c r="I12" s="934"/>
      <c r="J12" s="934"/>
      <c r="K12" s="934"/>
      <c r="L12" s="935"/>
    </row>
    <row r="13" spans="2:12" x14ac:dyDescent="0.25">
      <c r="B13" s="933"/>
      <c r="C13" s="934"/>
      <c r="D13" s="934"/>
      <c r="E13" s="934"/>
      <c r="F13" s="934"/>
      <c r="G13" s="935"/>
      <c r="H13" s="933"/>
      <c r="I13" s="934"/>
      <c r="J13" s="934"/>
      <c r="K13" s="934"/>
      <c r="L13" s="935"/>
    </row>
    <row r="14" spans="2:12" x14ac:dyDescent="0.25">
      <c r="B14" s="933"/>
      <c r="C14" s="934"/>
      <c r="D14" s="934"/>
      <c r="E14" s="934"/>
      <c r="F14" s="934"/>
      <c r="G14" s="935"/>
      <c r="H14" s="933"/>
      <c r="I14" s="934"/>
      <c r="J14" s="934"/>
      <c r="K14" s="934"/>
      <c r="L14" s="935"/>
    </row>
    <row r="15" spans="2:12" x14ac:dyDescent="0.25">
      <c r="B15" s="933"/>
      <c r="C15" s="934"/>
      <c r="D15" s="934"/>
      <c r="E15" s="934"/>
      <c r="F15" s="934"/>
      <c r="G15" s="935"/>
      <c r="H15" s="933"/>
      <c r="I15" s="934"/>
      <c r="J15" s="934"/>
      <c r="K15" s="934"/>
      <c r="L15" s="935"/>
    </row>
    <row r="16" spans="2:12" x14ac:dyDescent="0.25">
      <c r="B16" s="933"/>
      <c r="C16" s="934"/>
      <c r="D16" s="934"/>
      <c r="E16" s="934"/>
      <c r="F16" s="934"/>
      <c r="G16" s="935"/>
      <c r="H16" s="933"/>
      <c r="I16" s="934"/>
      <c r="J16" s="934"/>
      <c r="K16" s="934"/>
      <c r="L16" s="935"/>
    </row>
    <row r="17" spans="2:13" x14ac:dyDescent="0.25">
      <c r="B17" s="933"/>
      <c r="C17" s="934"/>
      <c r="D17" s="934"/>
      <c r="E17" s="934"/>
      <c r="F17" s="934"/>
      <c r="G17" s="935"/>
      <c r="H17" s="933"/>
      <c r="I17" s="934"/>
      <c r="J17" s="934"/>
      <c r="K17" s="934"/>
      <c r="L17" s="935"/>
    </row>
    <row r="18" spans="2:13" x14ac:dyDescent="0.25">
      <c r="B18" s="933"/>
      <c r="C18" s="934"/>
      <c r="D18" s="934"/>
      <c r="E18" s="934"/>
      <c r="F18" s="934"/>
      <c r="G18" s="935"/>
      <c r="H18" s="933"/>
      <c r="I18" s="934"/>
      <c r="J18" s="934"/>
      <c r="K18" s="934"/>
      <c r="L18" s="935"/>
    </row>
    <row r="19" spans="2:13" x14ac:dyDescent="0.25">
      <c r="B19" s="933"/>
      <c r="C19" s="934"/>
      <c r="D19" s="934"/>
      <c r="E19" s="934"/>
      <c r="F19" s="934"/>
      <c r="G19" s="935"/>
      <c r="H19" s="933"/>
      <c r="I19" s="934"/>
      <c r="J19" s="934"/>
      <c r="K19" s="934"/>
      <c r="L19" s="935"/>
    </row>
    <row r="20" spans="2:13" ht="16.149999999999999" customHeight="1" x14ac:dyDescent="0.25">
      <c r="B20" s="982"/>
      <c r="C20" s="982"/>
      <c r="D20" s="982"/>
      <c r="E20" s="982"/>
      <c r="F20" s="982"/>
      <c r="G20" s="982"/>
      <c r="H20" s="982"/>
      <c r="I20" s="982"/>
      <c r="J20" s="982"/>
      <c r="K20" s="982"/>
      <c r="L20" s="982"/>
      <c r="M20" s="982"/>
    </row>
    <row r="21" spans="2:13" ht="18" customHeight="1" thickBot="1" x14ac:dyDescent="0.3">
      <c r="B21" s="982"/>
      <c r="C21" s="982"/>
      <c r="D21" s="982"/>
      <c r="E21" s="982"/>
      <c r="F21" s="982"/>
      <c r="G21" s="982"/>
      <c r="H21" s="982"/>
      <c r="I21" s="982"/>
      <c r="J21" s="982"/>
      <c r="K21" s="982"/>
      <c r="L21" s="982"/>
      <c r="M21" s="982"/>
    </row>
    <row r="22" spans="2:13" ht="15.75" customHeight="1" x14ac:dyDescent="0.25">
      <c r="B22" s="948" t="s">
        <v>619</v>
      </c>
      <c r="C22" s="949"/>
      <c r="D22" s="949"/>
      <c r="E22" s="949"/>
      <c r="F22" s="949"/>
      <c r="G22" s="950"/>
      <c r="H22" s="948" t="s">
        <v>620</v>
      </c>
      <c r="I22" s="949"/>
      <c r="J22" s="949"/>
      <c r="K22" s="949"/>
      <c r="L22" s="950"/>
    </row>
    <row r="23" spans="2:13" x14ac:dyDescent="0.25">
      <c r="B23" s="933"/>
      <c r="C23" s="934"/>
      <c r="D23" s="934"/>
      <c r="E23" s="934"/>
      <c r="F23" s="934"/>
      <c r="G23" s="935"/>
      <c r="H23" s="933"/>
      <c r="I23" s="934"/>
      <c r="J23" s="934"/>
      <c r="K23" s="934"/>
      <c r="L23" s="935"/>
    </row>
    <row r="24" spans="2:13" x14ac:dyDescent="0.25">
      <c r="B24" s="933"/>
      <c r="C24" s="934"/>
      <c r="D24" s="934"/>
      <c r="E24" s="934"/>
      <c r="F24" s="934"/>
      <c r="G24" s="935"/>
      <c r="H24" s="933"/>
      <c r="I24" s="934"/>
      <c r="J24" s="934"/>
      <c r="K24" s="934"/>
      <c r="L24" s="935"/>
    </row>
    <row r="25" spans="2:13" x14ac:dyDescent="0.25">
      <c r="B25" s="933"/>
      <c r="C25" s="934"/>
      <c r="D25" s="934"/>
      <c r="E25" s="934"/>
      <c r="F25" s="934"/>
      <c r="G25" s="935"/>
      <c r="H25" s="933"/>
      <c r="I25" s="934"/>
      <c r="J25" s="934"/>
      <c r="K25" s="934"/>
      <c r="L25" s="935"/>
    </row>
    <row r="26" spans="2:13" x14ac:dyDescent="0.25">
      <c r="B26" s="933"/>
      <c r="C26" s="934"/>
      <c r="D26" s="934"/>
      <c r="E26" s="934"/>
      <c r="F26" s="934"/>
      <c r="G26" s="935"/>
      <c r="H26" s="933"/>
      <c r="I26" s="934"/>
      <c r="J26" s="934"/>
      <c r="K26" s="934"/>
      <c r="L26" s="935"/>
    </row>
    <row r="27" spans="2:13" x14ac:dyDescent="0.25">
      <c r="B27" s="933"/>
      <c r="C27" s="934"/>
      <c r="D27" s="934"/>
      <c r="E27" s="934"/>
      <c r="F27" s="934"/>
      <c r="G27" s="935"/>
      <c r="H27" s="933"/>
      <c r="I27" s="934"/>
      <c r="J27" s="934"/>
      <c r="K27" s="934"/>
      <c r="L27" s="935"/>
    </row>
    <row r="28" spans="2:13" x14ac:dyDescent="0.25">
      <c r="B28" s="933"/>
      <c r="C28" s="934"/>
      <c r="D28" s="934"/>
      <c r="E28" s="934"/>
      <c r="F28" s="934"/>
      <c r="G28" s="935"/>
      <c r="H28" s="933"/>
      <c r="I28" s="934"/>
      <c r="J28" s="934"/>
      <c r="K28" s="934"/>
      <c r="L28" s="935"/>
    </row>
    <row r="29" spans="2:13" x14ac:dyDescent="0.25">
      <c r="B29" s="933"/>
      <c r="C29" s="934"/>
      <c r="D29" s="934"/>
      <c r="E29" s="934"/>
      <c r="F29" s="934"/>
      <c r="G29" s="935"/>
      <c r="H29" s="933"/>
      <c r="I29" s="934"/>
      <c r="J29" s="934"/>
      <c r="K29" s="934"/>
      <c r="L29" s="935"/>
    </row>
    <row r="30" spans="2:13" x14ac:dyDescent="0.25">
      <c r="B30" s="933"/>
      <c r="C30" s="934"/>
      <c r="D30" s="934"/>
      <c r="E30" s="934"/>
      <c r="F30" s="934"/>
      <c r="G30" s="935"/>
      <c r="H30" s="933"/>
      <c r="I30" s="934"/>
      <c r="J30" s="934"/>
      <c r="K30" s="934"/>
      <c r="L30" s="935"/>
    </row>
    <row r="31" spans="2:13" x14ac:dyDescent="0.25">
      <c r="B31" s="933"/>
      <c r="C31" s="934"/>
      <c r="D31" s="934"/>
      <c r="E31" s="934"/>
      <c r="F31" s="934"/>
      <c r="G31" s="935"/>
      <c r="H31" s="933"/>
      <c r="I31" s="934"/>
      <c r="J31" s="934"/>
      <c r="K31" s="934"/>
      <c r="L31" s="935"/>
    </row>
    <row r="32" spans="2:13" x14ac:dyDescent="0.25">
      <c r="B32" s="933"/>
      <c r="C32" s="934"/>
      <c r="D32" s="934"/>
      <c r="E32" s="934"/>
      <c r="F32" s="934"/>
      <c r="G32" s="935"/>
      <c r="H32" s="933"/>
      <c r="I32" s="934"/>
      <c r="J32" s="934"/>
      <c r="K32" s="934"/>
      <c r="L32" s="935"/>
    </row>
    <row r="33" spans="2:13" x14ac:dyDescent="0.25">
      <c r="B33" s="933"/>
      <c r="C33" s="934"/>
      <c r="D33" s="934"/>
      <c r="E33" s="934"/>
      <c r="F33" s="934"/>
      <c r="G33" s="935"/>
      <c r="H33" s="933"/>
      <c r="I33" s="934"/>
      <c r="J33" s="934"/>
      <c r="K33" s="934"/>
      <c r="L33" s="935"/>
    </row>
    <row r="34" spans="2:13" x14ac:dyDescent="0.25">
      <c r="B34" s="933"/>
      <c r="C34" s="934"/>
      <c r="D34" s="934"/>
      <c r="E34" s="934"/>
      <c r="F34" s="934"/>
      <c r="G34" s="935"/>
      <c r="H34" s="933"/>
      <c r="I34" s="934"/>
      <c r="J34" s="934"/>
      <c r="K34" s="934"/>
      <c r="L34" s="935"/>
    </row>
    <row r="35" spans="2:13" ht="15.75" thickBot="1" x14ac:dyDescent="0.3">
      <c r="B35" s="933"/>
      <c r="C35" s="934"/>
      <c r="D35" s="934"/>
      <c r="E35" s="934"/>
      <c r="F35" s="934"/>
      <c r="G35" s="935"/>
      <c r="H35" s="933"/>
      <c r="I35" s="934"/>
      <c r="J35" s="934"/>
      <c r="K35" s="934"/>
      <c r="L35" s="935"/>
    </row>
    <row r="36" spans="2:13" ht="21.6" customHeight="1" x14ac:dyDescent="0.25">
      <c r="B36" s="963"/>
      <c r="C36" s="964"/>
      <c r="D36" s="964"/>
      <c r="E36" s="964"/>
      <c r="F36" s="964"/>
      <c r="G36" s="965"/>
      <c r="H36" s="983"/>
      <c r="I36" s="982"/>
      <c r="J36" s="982"/>
      <c r="K36" s="982"/>
      <c r="L36" s="982"/>
      <c r="M36" s="984"/>
    </row>
    <row r="37" spans="2:13" ht="26.45" customHeight="1" thickBot="1" x14ac:dyDescent="0.3">
      <c r="B37" s="966"/>
      <c r="C37" s="967"/>
      <c r="D37" s="967"/>
      <c r="E37" s="967"/>
      <c r="F37" s="967"/>
      <c r="G37" s="968"/>
      <c r="H37" s="966"/>
      <c r="I37" s="967"/>
      <c r="J37" s="967"/>
      <c r="K37" s="967"/>
      <c r="L37" s="967"/>
      <c r="M37" s="968"/>
    </row>
    <row r="38" spans="2:13" x14ac:dyDescent="0.25">
      <c r="B38" s="948" t="s">
        <v>621</v>
      </c>
      <c r="C38" s="949"/>
      <c r="D38" s="949"/>
      <c r="E38" s="949"/>
      <c r="F38" s="949"/>
      <c r="G38" s="950"/>
      <c r="H38" s="948" t="s">
        <v>622</v>
      </c>
      <c r="I38" s="949"/>
      <c r="J38" s="949"/>
      <c r="K38" s="949"/>
      <c r="L38" s="950"/>
    </row>
    <row r="39" spans="2:13" x14ac:dyDescent="0.25">
      <c r="B39" s="933"/>
      <c r="C39" s="934"/>
      <c r="D39" s="934"/>
      <c r="E39" s="934"/>
      <c r="F39" s="934"/>
      <c r="G39" s="935"/>
      <c r="H39" s="933"/>
      <c r="I39" s="934"/>
      <c r="J39" s="934"/>
      <c r="K39" s="934"/>
      <c r="L39" s="935"/>
    </row>
    <row r="40" spans="2:13" x14ac:dyDescent="0.25">
      <c r="B40" s="933"/>
      <c r="C40" s="934"/>
      <c r="D40" s="934"/>
      <c r="E40" s="934"/>
      <c r="F40" s="934"/>
      <c r="G40" s="935"/>
      <c r="H40" s="933"/>
      <c r="I40" s="934"/>
      <c r="J40" s="934"/>
      <c r="K40" s="934"/>
      <c r="L40" s="935"/>
    </row>
    <row r="41" spans="2:13" x14ac:dyDescent="0.25">
      <c r="B41" s="933"/>
      <c r="C41" s="934"/>
      <c r="D41" s="934"/>
      <c r="E41" s="934"/>
      <c r="F41" s="934"/>
      <c r="G41" s="935"/>
      <c r="H41" s="933"/>
      <c r="I41" s="934"/>
      <c r="J41" s="934"/>
      <c r="K41" s="934"/>
      <c r="L41" s="935"/>
    </row>
    <row r="42" spans="2:13" x14ac:dyDescent="0.25">
      <c r="B42" s="933"/>
      <c r="C42" s="934"/>
      <c r="D42" s="934"/>
      <c r="E42" s="934"/>
      <c r="F42" s="934"/>
      <c r="G42" s="935"/>
      <c r="H42" s="933"/>
      <c r="I42" s="934"/>
      <c r="J42" s="934"/>
      <c r="K42" s="934"/>
      <c r="L42" s="935"/>
    </row>
    <row r="43" spans="2:13" x14ac:dyDescent="0.25">
      <c r="B43" s="933"/>
      <c r="C43" s="934"/>
      <c r="D43" s="934"/>
      <c r="E43" s="934"/>
      <c r="F43" s="934"/>
      <c r="G43" s="935"/>
      <c r="H43" s="933"/>
      <c r="I43" s="934"/>
      <c r="J43" s="934"/>
      <c r="K43" s="934"/>
      <c r="L43" s="935"/>
    </row>
    <row r="44" spans="2:13" x14ac:dyDescent="0.25">
      <c r="B44" s="933"/>
      <c r="C44" s="934"/>
      <c r="D44" s="934"/>
      <c r="E44" s="934"/>
      <c r="F44" s="934"/>
      <c r="G44" s="935"/>
      <c r="H44" s="933"/>
      <c r="I44" s="934"/>
      <c r="J44" s="934"/>
      <c r="K44" s="934"/>
      <c r="L44" s="935"/>
    </row>
    <row r="45" spans="2:13" x14ac:dyDescent="0.25">
      <c r="B45" s="933"/>
      <c r="C45" s="934"/>
      <c r="D45" s="934"/>
      <c r="E45" s="934"/>
      <c r="F45" s="934"/>
      <c r="G45" s="935"/>
      <c r="H45" s="933"/>
      <c r="I45" s="934"/>
      <c r="J45" s="934"/>
      <c r="K45" s="934"/>
      <c r="L45" s="935"/>
    </row>
    <row r="46" spans="2:13" x14ac:dyDescent="0.25">
      <c r="B46" s="933"/>
      <c r="C46" s="934"/>
      <c r="D46" s="934"/>
      <c r="E46" s="934"/>
      <c r="F46" s="934"/>
      <c r="G46" s="935"/>
      <c r="H46" s="933"/>
      <c r="I46" s="934"/>
      <c r="J46" s="934"/>
      <c r="K46" s="934"/>
      <c r="L46" s="935"/>
    </row>
    <row r="47" spans="2:13" x14ac:dyDescent="0.25">
      <c r="B47" s="933"/>
      <c r="C47" s="934"/>
      <c r="D47" s="934"/>
      <c r="E47" s="934"/>
      <c r="F47" s="934"/>
      <c r="G47" s="935"/>
      <c r="H47" s="933"/>
      <c r="I47" s="934"/>
      <c r="J47" s="934"/>
      <c r="K47" s="934"/>
      <c r="L47" s="935"/>
    </row>
    <row r="48" spans="2:13" x14ac:dyDescent="0.25">
      <c r="B48" s="933"/>
      <c r="C48" s="934"/>
      <c r="D48" s="934"/>
      <c r="E48" s="934"/>
      <c r="F48" s="934"/>
      <c r="G48" s="935"/>
      <c r="H48" s="933"/>
      <c r="I48" s="934"/>
      <c r="J48" s="934"/>
      <c r="K48" s="934"/>
      <c r="L48" s="935"/>
    </row>
    <row r="49" spans="2:13" x14ac:dyDescent="0.25">
      <c r="B49" s="933"/>
      <c r="C49" s="934"/>
      <c r="D49" s="934"/>
      <c r="E49" s="934"/>
      <c r="F49" s="934"/>
      <c r="G49" s="935"/>
      <c r="H49" s="933"/>
      <c r="I49" s="934"/>
      <c r="J49" s="934"/>
      <c r="K49" s="934"/>
      <c r="L49" s="935"/>
    </row>
    <row r="50" spans="2:13" x14ac:dyDescent="0.25">
      <c r="B50" s="933"/>
      <c r="C50" s="934"/>
      <c r="D50" s="934"/>
      <c r="E50" s="934"/>
      <c r="F50" s="934"/>
      <c r="G50" s="935"/>
      <c r="H50" s="933"/>
      <c r="I50" s="934"/>
      <c r="J50" s="934"/>
      <c r="K50" s="934"/>
      <c r="L50" s="935"/>
    </row>
    <row r="51" spans="2:13" ht="15.75" thickBot="1" x14ac:dyDescent="0.3">
      <c r="B51" s="933"/>
      <c r="C51" s="934"/>
      <c r="D51" s="934"/>
      <c r="E51" s="934"/>
      <c r="F51" s="934"/>
      <c r="G51" s="935"/>
      <c r="H51" s="933"/>
      <c r="I51" s="934"/>
      <c r="J51" s="934"/>
      <c r="K51" s="934"/>
      <c r="L51" s="935"/>
    </row>
    <row r="52" spans="2:13" ht="20.45" customHeight="1" x14ac:dyDescent="0.25">
      <c r="B52" s="963"/>
      <c r="C52" s="964"/>
      <c r="D52" s="964"/>
      <c r="E52" s="964"/>
      <c r="F52" s="964"/>
      <c r="G52" s="965"/>
      <c r="H52" s="983"/>
      <c r="I52" s="982"/>
      <c r="J52" s="982"/>
      <c r="K52" s="982"/>
      <c r="L52" s="982"/>
      <c r="M52" s="984"/>
    </row>
    <row r="53" spans="2:13" ht="17.45" customHeight="1" thickBot="1" x14ac:dyDescent="0.3">
      <c r="B53" s="966"/>
      <c r="C53" s="967"/>
      <c r="D53" s="967"/>
      <c r="E53" s="967"/>
      <c r="F53" s="967"/>
      <c r="G53" s="968"/>
      <c r="H53" s="966"/>
      <c r="I53" s="967"/>
      <c r="J53" s="967"/>
      <c r="K53" s="967"/>
      <c r="L53" s="967"/>
      <c r="M53" s="968"/>
    </row>
    <row r="54" spans="2:13" x14ac:dyDescent="0.25">
      <c r="B54" s="948" t="s">
        <v>621</v>
      </c>
      <c r="C54" s="949"/>
      <c r="D54" s="949"/>
      <c r="E54" s="949"/>
      <c r="F54" s="949"/>
      <c r="G54" s="950"/>
      <c r="H54" s="948" t="s">
        <v>622</v>
      </c>
      <c r="I54" s="949"/>
      <c r="J54" s="949"/>
      <c r="K54" s="949"/>
      <c r="L54" s="950"/>
    </row>
    <row r="55" spans="2:13" x14ac:dyDescent="0.25">
      <c r="B55" s="933"/>
      <c r="C55" s="934"/>
      <c r="D55" s="934"/>
      <c r="E55" s="934"/>
      <c r="F55" s="934"/>
      <c r="G55" s="935"/>
      <c r="H55" s="933"/>
      <c r="I55" s="934"/>
      <c r="J55" s="934"/>
      <c r="K55" s="934"/>
      <c r="L55" s="935"/>
    </row>
    <row r="56" spans="2:13" x14ac:dyDescent="0.25">
      <c r="B56" s="933"/>
      <c r="C56" s="934"/>
      <c r="D56" s="934"/>
      <c r="E56" s="934"/>
      <c r="F56" s="934"/>
      <c r="G56" s="935"/>
      <c r="H56" s="933"/>
      <c r="I56" s="934"/>
      <c r="J56" s="934"/>
      <c r="K56" s="934"/>
      <c r="L56" s="935"/>
    </row>
    <row r="57" spans="2:13" x14ac:dyDescent="0.25">
      <c r="B57" s="933"/>
      <c r="C57" s="934"/>
      <c r="D57" s="934"/>
      <c r="E57" s="934"/>
      <c r="F57" s="934"/>
      <c r="G57" s="935"/>
      <c r="H57" s="933"/>
      <c r="I57" s="934"/>
      <c r="J57" s="934"/>
      <c r="K57" s="934"/>
      <c r="L57" s="935"/>
    </row>
    <row r="58" spans="2:13" x14ac:dyDescent="0.25">
      <c r="B58" s="933"/>
      <c r="C58" s="934"/>
      <c r="D58" s="934"/>
      <c r="E58" s="934"/>
      <c r="F58" s="934"/>
      <c r="G58" s="935"/>
      <c r="H58" s="933"/>
      <c r="I58" s="934"/>
      <c r="J58" s="934"/>
      <c r="K58" s="934"/>
      <c r="L58" s="935"/>
    </row>
    <row r="59" spans="2:13" x14ac:dyDescent="0.25">
      <c r="B59" s="933"/>
      <c r="C59" s="934"/>
      <c r="D59" s="934"/>
      <c r="E59" s="934"/>
      <c r="F59" s="934"/>
      <c r="G59" s="935"/>
      <c r="H59" s="933"/>
      <c r="I59" s="934"/>
      <c r="J59" s="934"/>
      <c r="K59" s="934"/>
      <c r="L59" s="935"/>
    </row>
    <row r="60" spans="2:13" x14ac:dyDescent="0.25">
      <c r="B60" s="933"/>
      <c r="C60" s="934"/>
      <c r="D60" s="934"/>
      <c r="E60" s="934"/>
      <c r="F60" s="934"/>
      <c r="G60" s="935"/>
      <c r="H60" s="933"/>
      <c r="I60" s="934"/>
      <c r="J60" s="934"/>
      <c r="K60" s="934"/>
      <c r="L60" s="935"/>
    </row>
    <row r="61" spans="2:13" x14ac:dyDescent="0.25">
      <c r="B61" s="933"/>
      <c r="C61" s="934"/>
      <c r="D61" s="934"/>
      <c r="E61" s="934"/>
      <c r="F61" s="934"/>
      <c r="G61" s="935"/>
      <c r="H61" s="933"/>
      <c r="I61" s="934"/>
      <c r="J61" s="934"/>
      <c r="K61" s="934"/>
      <c r="L61" s="935"/>
    </row>
    <row r="62" spans="2:13" x14ac:dyDescent="0.25">
      <c r="B62" s="933"/>
      <c r="C62" s="934"/>
      <c r="D62" s="934"/>
      <c r="E62" s="934"/>
      <c r="F62" s="934"/>
      <c r="G62" s="935"/>
      <c r="H62" s="933"/>
      <c r="I62" s="934"/>
      <c r="J62" s="934"/>
      <c r="K62" s="934"/>
      <c r="L62" s="935"/>
    </row>
    <row r="63" spans="2:13" x14ac:dyDescent="0.25">
      <c r="B63" s="933"/>
      <c r="C63" s="934"/>
      <c r="D63" s="934"/>
      <c r="E63" s="934"/>
      <c r="F63" s="934"/>
      <c r="G63" s="935"/>
      <c r="H63" s="933"/>
      <c r="I63" s="934"/>
      <c r="J63" s="934"/>
      <c r="K63" s="934"/>
      <c r="L63" s="935"/>
    </row>
    <row r="64" spans="2:13" x14ac:dyDescent="0.25">
      <c r="B64" s="933"/>
      <c r="C64" s="934"/>
      <c r="D64" s="934"/>
      <c r="E64" s="934"/>
      <c r="F64" s="934"/>
      <c r="G64" s="935"/>
      <c r="H64" s="933"/>
      <c r="I64" s="934"/>
      <c r="J64" s="934"/>
      <c r="K64" s="934"/>
      <c r="L64" s="935"/>
    </row>
    <row r="65" spans="2:13" x14ac:dyDescent="0.25">
      <c r="B65" s="933"/>
      <c r="C65" s="934"/>
      <c r="D65" s="934"/>
      <c r="E65" s="934"/>
      <c r="F65" s="934"/>
      <c r="G65" s="935"/>
      <c r="H65" s="933"/>
      <c r="I65" s="934"/>
      <c r="J65" s="934"/>
      <c r="K65" s="934"/>
      <c r="L65" s="935"/>
    </row>
    <row r="66" spans="2:13" x14ac:dyDescent="0.25">
      <c r="B66" s="933"/>
      <c r="C66" s="934"/>
      <c r="D66" s="934"/>
      <c r="E66" s="934"/>
      <c r="F66" s="934"/>
      <c r="G66" s="935"/>
      <c r="H66" s="933"/>
      <c r="I66" s="934"/>
      <c r="J66" s="934"/>
      <c r="K66" s="934"/>
      <c r="L66" s="935"/>
    </row>
    <row r="67" spans="2:13" ht="15.75" thickBot="1" x14ac:dyDescent="0.3">
      <c r="B67" s="933"/>
      <c r="C67" s="934"/>
      <c r="D67" s="934"/>
      <c r="E67" s="934"/>
      <c r="F67" s="934"/>
      <c r="G67" s="935"/>
      <c r="H67" s="933"/>
      <c r="I67" s="934"/>
      <c r="J67" s="934"/>
      <c r="K67" s="934"/>
      <c r="L67" s="935"/>
    </row>
    <row r="68" spans="2:13" ht="17.45" customHeight="1" x14ac:dyDescent="0.25">
      <c r="B68" s="963"/>
      <c r="C68" s="964"/>
      <c r="D68" s="964"/>
      <c r="E68" s="964"/>
      <c r="F68" s="964"/>
      <c r="G68" s="965"/>
      <c r="H68" s="963"/>
      <c r="I68" s="964"/>
      <c r="J68" s="964"/>
      <c r="K68" s="964"/>
      <c r="L68" s="964"/>
      <c r="M68" s="965"/>
    </row>
    <row r="69" spans="2:13" ht="28.9" customHeight="1" thickBot="1" x14ac:dyDescent="0.3">
      <c r="B69" s="966"/>
      <c r="C69" s="967"/>
      <c r="D69" s="967"/>
      <c r="E69" s="967"/>
      <c r="F69" s="967"/>
      <c r="G69" s="968"/>
      <c r="H69" s="966"/>
      <c r="I69" s="967"/>
      <c r="J69" s="967"/>
      <c r="K69" s="967"/>
      <c r="L69" s="967"/>
      <c r="M69" s="968"/>
    </row>
    <row r="70" spans="2:13" x14ac:dyDescent="0.25">
      <c r="B70" s="948" t="s">
        <v>621</v>
      </c>
      <c r="C70" s="949"/>
      <c r="D70" s="949"/>
      <c r="E70" s="949"/>
      <c r="F70" s="949"/>
      <c r="G70" s="950"/>
      <c r="H70" s="948" t="s">
        <v>622</v>
      </c>
      <c r="I70" s="949"/>
      <c r="J70" s="949"/>
      <c r="K70" s="949"/>
      <c r="L70" s="950"/>
    </row>
    <row r="71" spans="2:13" x14ac:dyDescent="0.25">
      <c r="B71" s="933"/>
      <c r="C71" s="934"/>
      <c r="D71" s="934"/>
      <c r="E71" s="934"/>
      <c r="F71" s="934"/>
      <c r="G71" s="935"/>
      <c r="H71" s="933"/>
      <c r="I71" s="934"/>
      <c r="J71" s="934"/>
      <c r="K71" s="934"/>
      <c r="L71" s="935"/>
    </row>
    <row r="72" spans="2:13" x14ac:dyDescent="0.25">
      <c r="B72" s="933"/>
      <c r="C72" s="934"/>
      <c r="D72" s="934"/>
      <c r="E72" s="934"/>
      <c r="F72" s="934"/>
      <c r="G72" s="935"/>
      <c r="H72" s="933"/>
      <c r="I72" s="934"/>
      <c r="J72" s="934"/>
      <c r="K72" s="934"/>
      <c r="L72" s="935"/>
    </row>
    <row r="73" spans="2:13" x14ac:dyDescent="0.25">
      <c r="B73" s="933"/>
      <c r="C73" s="934"/>
      <c r="D73" s="934"/>
      <c r="E73" s="934"/>
      <c r="F73" s="934"/>
      <c r="G73" s="935"/>
      <c r="H73" s="933"/>
      <c r="I73" s="934"/>
      <c r="J73" s="934"/>
      <c r="K73" s="934"/>
      <c r="L73" s="935"/>
    </row>
    <row r="74" spans="2:13" x14ac:dyDescent="0.25">
      <c r="B74" s="933"/>
      <c r="C74" s="934"/>
      <c r="D74" s="934"/>
      <c r="E74" s="934"/>
      <c r="F74" s="934"/>
      <c r="G74" s="935"/>
      <c r="H74" s="933"/>
      <c r="I74" s="934"/>
      <c r="J74" s="934"/>
      <c r="K74" s="934"/>
      <c r="L74" s="935"/>
    </row>
    <row r="75" spans="2:13" x14ac:dyDescent="0.25">
      <c r="B75" s="933"/>
      <c r="C75" s="934"/>
      <c r="D75" s="934"/>
      <c r="E75" s="934"/>
      <c r="F75" s="934"/>
      <c r="G75" s="935"/>
      <c r="H75" s="933"/>
      <c r="I75" s="934"/>
      <c r="J75" s="934"/>
      <c r="K75" s="934"/>
      <c r="L75" s="935"/>
    </row>
    <row r="76" spans="2:13" x14ac:dyDescent="0.25">
      <c r="B76" s="933"/>
      <c r="C76" s="934"/>
      <c r="D76" s="934"/>
      <c r="E76" s="934"/>
      <c r="F76" s="934"/>
      <c r="G76" s="935"/>
      <c r="H76" s="933"/>
      <c r="I76" s="934"/>
      <c r="J76" s="934"/>
      <c r="K76" s="934"/>
      <c r="L76" s="935"/>
    </row>
    <row r="77" spans="2:13" x14ac:dyDescent="0.25">
      <c r="B77" s="933"/>
      <c r="C77" s="934"/>
      <c r="D77" s="934"/>
      <c r="E77" s="934"/>
      <c r="F77" s="934"/>
      <c r="G77" s="935"/>
      <c r="H77" s="933"/>
      <c r="I77" s="934"/>
      <c r="J77" s="934"/>
      <c r="K77" s="934"/>
      <c r="L77" s="935"/>
    </row>
    <row r="78" spans="2:13" x14ac:dyDescent="0.25">
      <c r="B78" s="933"/>
      <c r="C78" s="934"/>
      <c r="D78" s="934"/>
      <c r="E78" s="934"/>
      <c r="F78" s="934"/>
      <c r="G78" s="935"/>
      <c r="H78" s="933"/>
      <c r="I78" s="934"/>
      <c r="J78" s="934"/>
      <c r="K78" s="934"/>
      <c r="L78" s="935"/>
    </row>
    <row r="79" spans="2:13" x14ac:dyDescent="0.25">
      <c r="B79" s="933"/>
      <c r="C79" s="934"/>
      <c r="D79" s="934"/>
      <c r="E79" s="934"/>
      <c r="F79" s="934"/>
      <c r="G79" s="935"/>
      <c r="H79" s="933"/>
      <c r="I79" s="934"/>
      <c r="J79" s="934"/>
      <c r="K79" s="934"/>
      <c r="L79" s="935"/>
    </row>
    <row r="80" spans="2:13" x14ac:dyDescent="0.25">
      <c r="B80" s="933"/>
      <c r="C80" s="934"/>
      <c r="D80" s="934"/>
      <c r="E80" s="934"/>
      <c r="F80" s="934"/>
      <c r="G80" s="935"/>
      <c r="H80" s="933"/>
      <c r="I80" s="934"/>
      <c r="J80" s="934"/>
      <c r="K80" s="934"/>
      <c r="L80" s="935"/>
    </row>
    <row r="81" spans="2:13" x14ac:dyDescent="0.25">
      <c r="B81" s="933"/>
      <c r="C81" s="934"/>
      <c r="D81" s="934"/>
      <c r="E81" s="934"/>
      <c r="F81" s="934"/>
      <c r="G81" s="935"/>
      <c r="H81" s="933"/>
      <c r="I81" s="934"/>
      <c r="J81" s="934"/>
      <c r="K81" s="934"/>
      <c r="L81" s="935"/>
    </row>
    <row r="82" spans="2:13" x14ac:dyDescent="0.25">
      <c r="B82" s="933"/>
      <c r="C82" s="934"/>
      <c r="D82" s="934"/>
      <c r="E82" s="934"/>
      <c r="F82" s="934"/>
      <c r="G82" s="935"/>
      <c r="H82" s="933"/>
      <c r="I82" s="934"/>
      <c r="J82" s="934"/>
      <c r="K82" s="934"/>
      <c r="L82" s="935"/>
    </row>
    <row r="83" spans="2:13" ht="15.75" thickBot="1" x14ac:dyDescent="0.3">
      <c r="B83" s="933"/>
      <c r="C83" s="934"/>
      <c r="D83" s="934"/>
      <c r="E83" s="934"/>
      <c r="F83" s="934"/>
      <c r="G83" s="935"/>
      <c r="H83" s="933"/>
      <c r="I83" s="934"/>
      <c r="J83" s="934"/>
      <c r="K83" s="934"/>
      <c r="L83" s="935"/>
    </row>
    <row r="84" spans="2:13" ht="25.9" customHeight="1" x14ac:dyDescent="0.25">
      <c r="B84" s="963" t="s">
        <v>1029</v>
      </c>
      <c r="C84" s="964"/>
      <c r="D84" s="964"/>
      <c r="E84" s="964"/>
      <c r="F84" s="964"/>
      <c r="G84" s="965"/>
      <c r="H84" s="963" t="s">
        <v>1030</v>
      </c>
      <c r="I84" s="964"/>
      <c r="J84" s="964"/>
      <c r="K84" s="964"/>
      <c r="L84" s="964"/>
      <c r="M84" s="965"/>
    </row>
    <row r="85" spans="2:13" ht="19.899999999999999" customHeight="1" thickBot="1" x14ac:dyDescent="0.3">
      <c r="B85" s="966"/>
      <c r="C85" s="967"/>
      <c r="D85" s="967"/>
      <c r="E85" s="967"/>
      <c r="F85" s="967"/>
      <c r="G85" s="968"/>
      <c r="H85" s="966"/>
      <c r="I85" s="967"/>
      <c r="J85" s="967"/>
      <c r="K85" s="967"/>
      <c r="L85" s="967"/>
      <c r="M85" s="968"/>
    </row>
    <row r="86" spans="2:13" x14ac:dyDescent="0.25">
      <c r="B86" s="948" t="s">
        <v>621</v>
      </c>
      <c r="C86" s="949"/>
      <c r="D86" s="949"/>
      <c r="E86" s="949"/>
      <c r="F86" s="949"/>
      <c r="G86" s="950"/>
      <c r="H86" s="948" t="s">
        <v>622</v>
      </c>
      <c r="I86" s="949"/>
      <c r="J86" s="949"/>
      <c r="K86" s="949"/>
      <c r="L86" s="950"/>
    </row>
    <row r="87" spans="2:13" x14ac:dyDescent="0.25">
      <c r="B87" s="933"/>
      <c r="C87" s="934"/>
      <c r="D87" s="934"/>
      <c r="E87" s="934"/>
      <c r="F87" s="934"/>
      <c r="G87" s="935"/>
      <c r="H87" s="933"/>
      <c r="I87" s="934"/>
      <c r="J87" s="934"/>
      <c r="K87" s="934"/>
      <c r="L87" s="935"/>
    </row>
    <row r="88" spans="2:13" x14ac:dyDescent="0.25">
      <c r="B88" s="933"/>
      <c r="C88" s="934"/>
      <c r="D88" s="934"/>
      <c r="E88" s="934"/>
      <c r="F88" s="934"/>
      <c r="G88" s="935"/>
      <c r="H88" s="933"/>
      <c r="I88" s="934"/>
      <c r="J88" s="934"/>
      <c r="K88" s="934"/>
      <c r="L88" s="935"/>
    </row>
    <row r="89" spans="2:13" x14ac:dyDescent="0.25">
      <c r="B89" s="933"/>
      <c r="C89" s="934"/>
      <c r="D89" s="934"/>
      <c r="E89" s="934"/>
      <c r="F89" s="934"/>
      <c r="G89" s="935"/>
      <c r="H89" s="933"/>
      <c r="I89" s="934"/>
      <c r="J89" s="934"/>
      <c r="K89" s="934"/>
      <c r="L89" s="935"/>
    </row>
    <row r="90" spans="2:13" x14ac:dyDescent="0.25">
      <c r="B90" s="933"/>
      <c r="C90" s="934"/>
      <c r="D90" s="934"/>
      <c r="E90" s="934"/>
      <c r="F90" s="934"/>
      <c r="G90" s="935"/>
      <c r="H90" s="933"/>
      <c r="I90" s="934"/>
      <c r="J90" s="934"/>
      <c r="K90" s="934"/>
      <c r="L90" s="935"/>
    </row>
    <row r="91" spans="2:13" x14ac:dyDescent="0.25">
      <c r="B91" s="933"/>
      <c r="C91" s="934"/>
      <c r="D91" s="934"/>
      <c r="E91" s="934"/>
      <c r="F91" s="934"/>
      <c r="G91" s="935"/>
      <c r="H91" s="933"/>
      <c r="I91" s="934"/>
      <c r="J91" s="934"/>
      <c r="K91" s="934"/>
      <c r="L91" s="935"/>
    </row>
    <row r="92" spans="2:13" x14ac:dyDescent="0.25">
      <c r="B92" s="933"/>
      <c r="C92" s="934"/>
      <c r="D92" s="934"/>
      <c r="E92" s="934"/>
      <c r="F92" s="934"/>
      <c r="G92" s="935"/>
      <c r="H92" s="933"/>
      <c r="I92" s="934"/>
      <c r="J92" s="934"/>
      <c r="K92" s="934"/>
      <c r="L92" s="935"/>
    </row>
    <row r="93" spans="2:13" x14ac:dyDescent="0.25">
      <c r="B93" s="933"/>
      <c r="C93" s="934"/>
      <c r="D93" s="934"/>
      <c r="E93" s="934"/>
      <c r="F93" s="934"/>
      <c r="G93" s="935"/>
      <c r="H93" s="933"/>
      <c r="I93" s="934"/>
      <c r="J93" s="934"/>
      <c r="K93" s="934"/>
      <c r="L93" s="935"/>
    </row>
    <row r="94" spans="2:13" x14ac:dyDescent="0.25">
      <c r="B94" s="933"/>
      <c r="C94" s="934"/>
      <c r="D94" s="934"/>
      <c r="E94" s="934"/>
      <c r="F94" s="934"/>
      <c r="G94" s="935"/>
      <c r="H94" s="933"/>
      <c r="I94" s="934"/>
      <c r="J94" s="934"/>
      <c r="K94" s="934"/>
      <c r="L94" s="935"/>
    </row>
    <row r="95" spans="2:13" x14ac:dyDescent="0.25">
      <c r="B95" s="933"/>
      <c r="C95" s="934"/>
      <c r="D95" s="934"/>
      <c r="E95" s="934"/>
      <c r="F95" s="934"/>
      <c r="G95" s="935"/>
      <c r="H95" s="933"/>
      <c r="I95" s="934"/>
      <c r="J95" s="934"/>
      <c r="K95" s="934"/>
      <c r="L95" s="935"/>
    </row>
    <row r="96" spans="2:13" x14ac:dyDescent="0.25">
      <c r="B96" s="933"/>
      <c r="C96" s="934"/>
      <c r="D96" s="934"/>
      <c r="E96" s="934"/>
      <c r="F96" s="934"/>
      <c r="G96" s="935"/>
      <c r="H96" s="933"/>
      <c r="I96" s="934"/>
      <c r="J96" s="934"/>
      <c r="K96" s="934"/>
      <c r="L96" s="935"/>
    </row>
    <row r="97" spans="2:13" x14ac:dyDescent="0.25">
      <c r="B97" s="933"/>
      <c r="C97" s="934"/>
      <c r="D97" s="934"/>
      <c r="E97" s="934"/>
      <c r="F97" s="934"/>
      <c r="G97" s="935"/>
      <c r="H97" s="933"/>
      <c r="I97" s="934"/>
      <c r="J97" s="934"/>
      <c r="K97" s="934"/>
      <c r="L97" s="935"/>
    </row>
    <row r="98" spans="2:13" x14ac:dyDescent="0.25">
      <c r="B98" s="933"/>
      <c r="C98" s="934"/>
      <c r="D98" s="934"/>
      <c r="E98" s="934"/>
      <c r="F98" s="934"/>
      <c r="G98" s="935"/>
      <c r="H98" s="933"/>
      <c r="I98" s="934"/>
      <c r="J98" s="934"/>
      <c r="K98" s="934"/>
      <c r="L98" s="935"/>
    </row>
    <row r="99" spans="2:13" ht="15.75" thickBot="1" x14ac:dyDescent="0.3">
      <c r="B99" s="933"/>
      <c r="C99" s="934"/>
      <c r="D99" s="934"/>
      <c r="E99" s="934"/>
      <c r="F99" s="934"/>
      <c r="G99" s="935"/>
      <c r="H99" s="933"/>
      <c r="I99" s="934"/>
      <c r="J99" s="934"/>
      <c r="K99" s="934"/>
      <c r="L99" s="935"/>
    </row>
    <row r="100" spans="2:13" ht="25.9" customHeight="1" x14ac:dyDescent="0.25">
      <c r="B100" s="969" t="s">
        <v>1031</v>
      </c>
      <c r="C100" s="964"/>
      <c r="D100" s="964"/>
      <c r="E100" s="964"/>
      <c r="F100" s="964"/>
      <c r="G100" s="965"/>
      <c r="H100" s="963" t="s">
        <v>1032</v>
      </c>
      <c r="I100" s="964"/>
      <c r="J100" s="964"/>
      <c r="K100" s="964"/>
      <c r="L100" s="964"/>
      <c r="M100" s="965"/>
    </row>
    <row r="101" spans="2:13" ht="20.45" customHeight="1" thickBot="1" x14ac:dyDescent="0.3">
      <c r="B101" s="966"/>
      <c r="C101" s="967"/>
      <c r="D101" s="967"/>
      <c r="E101" s="967"/>
      <c r="F101" s="967"/>
      <c r="G101" s="968"/>
      <c r="H101" s="966"/>
      <c r="I101" s="967"/>
      <c r="J101" s="967"/>
      <c r="K101" s="967"/>
      <c r="L101" s="967"/>
      <c r="M101" s="968"/>
    </row>
    <row r="102" spans="2:13" x14ac:dyDescent="0.25">
      <c r="B102" s="948" t="s">
        <v>621</v>
      </c>
      <c r="C102" s="949"/>
      <c r="D102" s="949"/>
      <c r="E102" s="949"/>
      <c r="F102" s="949"/>
      <c r="G102" s="950"/>
      <c r="H102" s="948" t="s">
        <v>622</v>
      </c>
      <c r="I102" s="949"/>
      <c r="J102" s="949"/>
      <c r="K102" s="949"/>
      <c r="L102" s="950"/>
    </row>
    <row r="103" spans="2:13" x14ac:dyDescent="0.25">
      <c r="B103" s="933"/>
      <c r="C103" s="934"/>
      <c r="D103" s="934"/>
      <c r="E103" s="934"/>
      <c r="F103" s="934"/>
      <c r="G103" s="935"/>
      <c r="H103" s="933"/>
      <c r="I103" s="934"/>
      <c r="J103" s="934"/>
      <c r="K103" s="934"/>
      <c r="L103" s="935"/>
    </row>
    <row r="104" spans="2:13" x14ac:dyDescent="0.25">
      <c r="B104" s="933"/>
      <c r="C104" s="934"/>
      <c r="D104" s="934"/>
      <c r="E104" s="934"/>
      <c r="F104" s="934"/>
      <c r="G104" s="935"/>
      <c r="H104" s="933"/>
      <c r="I104" s="934"/>
      <c r="J104" s="934"/>
      <c r="K104" s="934"/>
      <c r="L104" s="935"/>
    </row>
    <row r="105" spans="2:13" x14ac:dyDescent="0.25">
      <c r="B105" s="933"/>
      <c r="C105" s="934"/>
      <c r="D105" s="934"/>
      <c r="E105" s="934"/>
      <c r="F105" s="934"/>
      <c r="G105" s="935"/>
      <c r="H105" s="933"/>
      <c r="I105" s="934"/>
      <c r="J105" s="934"/>
      <c r="K105" s="934"/>
      <c r="L105" s="935"/>
    </row>
    <row r="106" spans="2:13" x14ac:dyDescent="0.25">
      <c r="B106" s="933"/>
      <c r="C106" s="934"/>
      <c r="D106" s="934"/>
      <c r="E106" s="934"/>
      <c r="F106" s="934"/>
      <c r="G106" s="935"/>
      <c r="H106" s="933"/>
      <c r="I106" s="934"/>
      <c r="J106" s="934"/>
      <c r="K106" s="934"/>
      <c r="L106" s="935"/>
    </row>
    <row r="107" spans="2:13" x14ac:dyDescent="0.25">
      <c r="B107" s="933"/>
      <c r="C107" s="934"/>
      <c r="D107" s="934"/>
      <c r="E107" s="934"/>
      <c r="F107" s="934"/>
      <c r="G107" s="935"/>
      <c r="H107" s="933"/>
      <c r="I107" s="934"/>
      <c r="J107" s="934"/>
      <c r="K107" s="934"/>
      <c r="L107" s="935"/>
    </row>
    <row r="108" spans="2:13" x14ac:dyDescent="0.25">
      <c r="B108" s="933"/>
      <c r="C108" s="934"/>
      <c r="D108" s="934"/>
      <c r="E108" s="934"/>
      <c r="F108" s="934"/>
      <c r="G108" s="935"/>
      <c r="H108" s="933"/>
      <c r="I108" s="934"/>
      <c r="J108" s="934"/>
      <c r="K108" s="934"/>
      <c r="L108" s="935"/>
    </row>
    <row r="109" spans="2:13" x14ac:dyDescent="0.25">
      <c r="B109" s="933"/>
      <c r="C109" s="934"/>
      <c r="D109" s="934"/>
      <c r="E109" s="934"/>
      <c r="F109" s="934"/>
      <c r="G109" s="935"/>
      <c r="H109" s="933"/>
      <c r="I109" s="934"/>
      <c r="J109" s="934"/>
      <c r="K109" s="934"/>
      <c r="L109" s="935"/>
    </row>
    <row r="110" spans="2:13" x14ac:dyDescent="0.25">
      <c r="B110" s="933"/>
      <c r="C110" s="934"/>
      <c r="D110" s="934"/>
      <c r="E110" s="934"/>
      <c r="F110" s="934"/>
      <c r="G110" s="935"/>
      <c r="H110" s="933"/>
      <c r="I110" s="934"/>
      <c r="J110" s="934"/>
      <c r="K110" s="934"/>
      <c r="L110" s="935"/>
    </row>
    <row r="111" spans="2:13" x14ac:dyDescent="0.25">
      <c r="B111" s="933"/>
      <c r="C111" s="934"/>
      <c r="D111" s="934"/>
      <c r="E111" s="934"/>
      <c r="F111" s="934"/>
      <c r="G111" s="935"/>
      <c r="H111" s="933"/>
      <c r="I111" s="934"/>
      <c r="J111" s="934"/>
      <c r="K111" s="934"/>
      <c r="L111" s="935"/>
    </row>
    <row r="112" spans="2:13" x14ac:dyDescent="0.25">
      <c r="B112" s="933"/>
      <c r="C112" s="934"/>
      <c r="D112" s="934"/>
      <c r="E112" s="934"/>
      <c r="F112" s="934"/>
      <c r="G112" s="935"/>
      <c r="H112" s="933"/>
      <c r="I112" s="934"/>
      <c r="J112" s="934"/>
      <c r="K112" s="934"/>
      <c r="L112" s="935"/>
    </row>
    <row r="113" spans="2:12" x14ac:dyDescent="0.25">
      <c r="B113" s="933"/>
      <c r="C113" s="934"/>
      <c r="D113" s="934"/>
      <c r="E113" s="934"/>
      <c r="F113" s="934"/>
      <c r="G113" s="935"/>
      <c r="H113" s="933"/>
      <c r="I113" s="934"/>
      <c r="J113" s="934"/>
      <c r="K113" s="934"/>
      <c r="L113" s="935"/>
    </row>
    <row r="114" spans="2:12" x14ac:dyDescent="0.25">
      <c r="B114" s="933"/>
      <c r="C114" s="934"/>
      <c r="D114" s="934"/>
      <c r="E114" s="934"/>
      <c r="F114" s="934"/>
      <c r="G114" s="935"/>
      <c r="H114" s="933"/>
      <c r="I114" s="934"/>
      <c r="J114" s="934"/>
      <c r="K114" s="934"/>
      <c r="L114" s="935"/>
    </row>
    <row r="115" spans="2:12" ht="15.75" thickBot="1" x14ac:dyDescent="0.3">
      <c r="B115" s="933"/>
      <c r="C115" s="934"/>
      <c r="D115" s="934"/>
      <c r="E115" s="934"/>
      <c r="F115" s="934"/>
      <c r="G115" s="935"/>
      <c r="H115" s="933"/>
      <c r="I115" s="934"/>
      <c r="J115" s="934"/>
      <c r="K115" s="934"/>
      <c r="L115" s="935"/>
    </row>
    <row r="116" spans="2:12" ht="17.45" customHeight="1" x14ac:dyDescent="0.25">
      <c r="B116" s="970"/>
      <c r="C116" s="971"/>
      <c r="D116" s="971"/>
      <c r="E116" s="971"/>
      <c r="F116" s="971"/>
      <c r="G116" s="972"/>
      <c r="H116" s="976"/>
      <c r="I116" s="977"/>
      <c r="J116" s="977"/>
      <c r="K116" s="977"/>
      <c r="L116" s="978"/>
    </row>
    <row r="117" spans="2:12" ht="15.75" thickBot="1" x14ac:dyDescent="0.3">
      <c r="B117" s="973"/>
      <c r="C117" s="974"/>
      <c r="D117" s="974"/>
      <c r="E117" s="974"/>
      <c r="F117" s="974"/>
      <c r="G117" s="975"/>
      <c r="H117" s="979"/>
      <c r="I117" s="980"/>
      <c r="J117" s="980"/>
      <c r="K117" s="980"/>
      <c r="L117" s="981"/>
    </row>
    <row r="118" spans="2:12" x14ac:dyDescent="0.25">
      <c r="B118" s="948" t="s">
        <v>621</v>
      </c>
      <c r="C118" s="949"/>
      <c r="D118" s="949"/>
      <c r="E118" s="949"/>
      <c r="F118" s="949"/>
      <c r="G118" s="950"/>
      <c r="H118" s="948" t="s">
        <v>622</v>
      </c>
      <c r="I118" s="949"/>
      <c r="J118" s="949"/>
      <c r="K118" s="949"/>
      <c r="L118" s="950"/>
    </row>
    <row r="119" spans="2:12" x14ac:dyDescent="0.25">
      <c r="B119" s="933"/>
      <c r="C119" s="934"/>
      <c r="D119" s="934"/>
      <c r="E119" s="934"/>
      <c r="F119" s="934"/>
      <c r="G119" s="935"/>
      <c r="H119" s="933"/>
      <c r="I119" s="934"/>
      <c r="J119" s="934"/>
      <c r="K119" s="934"/>
      <c r="L119" s="935"/>
    </row>
    <row r="120" spans="2:12" x14ac:dyDescent="0.25">
      <c r="B120" s="933"/>
      <c r="C120" s="934"/>
      <c r="D120" s="934"/>
      <c r="E120" s="934"/>
      <c r="F120" s="934"/>
      <c r="G120" s="935"/>
      <c r="H120" s="933"/>
      <c r="I120" s="934"/>
      <c r="J120" s="934"/>
      <c r="K120" s="934"/>
      <c r="L120" s="935"/>
    </row>
    <row r="121" spans="2:12" x14ac:dyDescent="0.25">
      <c r="B121" s="933"/>
      <c r="C121" s="934"/>
      <c r="D121" s="934"/>
      <c r="E121" s="934"/>
      <c r="F121" s="934"/>
      <c r="G121" s="935"/>
      <c r="H121" s="933"/>
      <c r="I121" s="934"/>
      <c r="J121" s="934"/>
      <c r="K121" s="934"/>
      <c r="L121" s="935"/>
    </row>
    <row r="122" spans="2:12" x14ac:dyDescent="0.25">
      <c r="B122" s="933"/>
      <c r="C122" s="934"/>
      <c r="D122" s="934"/>
      <c r="E122" s="934"/>
      <c r="F122" s="934"/>
      <c r="G122" s="935"/>
      <c r="H122" s="933"/>
      <c r="I122" s="934"/>
      <c r="J122" s="934"/>
      <c r="K122" s="934"/>
      <c r="L122" s="935"/>
    </row>
    <row r="123" spans="2:12" x14ac:dyDescent="0.25">
      <c r="B123" s="933"/>
      <c r="C123" s="934"/>
      <c r="D123" s="934"/>
      <c r="E123" s="934"/>
      <c r="F123" s="934"/>
      <c r="G123" s="935"/>
      <c r="H123" s="933"/>
      <c r="I123" s="934"/>
      <c r="J123" s="934"/>
      <c r="K123" s="934"/>
      <c r="L123" s="935"/>
    </row>
    <row r="124" spans="2:12" x14ac:dyDescent="0.25">
      <c r="B124" s="933"/>
      <c r="C124" s="934"/>
      <c r="D124" s="934"/>
      <c r="E124" s="934"/>
      <c r="F124" s="934"/>
      <c r="G124" s="935"/>
      <c r="H124" s="933"/>
      <c r="I124" s="934"/>
      <c r="J124" s="934"/>
      <c r="K124" s="934"/>
      <c r="L124" s="935"/>
    </row>
    <row r="125" spans="2:12" x14ac:dyDescent="0.25">
      <c r="B125" s="933"/>
      <c r="C125" s="934"/>
      <c r="D125" s="934"/>
      <c r="E125" s="934"/>
      <c r="F125" s="934"/>
      <c r="G125" s="935"/>
      <c r="H125" s="933"/>
      <c r="I125" s="934"/>
      <c r="J125" s="934"/>
      <c r="K125" s="934"/>
      <c r="L125" s="935"/>
    </row>
    <row r="126" spans="2:12" x14ac:dyDescent="0.25">
      <c r="B126" s="933"/>
      <c r="C126" s="934"/>
      <c r="D126" s="934"/>
      <c r="E126" s="934"/>
      <c r="F126" s="934"/>
      <c r="G126" s="935"/>
      <c r="H126" s="933"/>
      <c r="I126" s="934"/>
      <c r="J126" s="934"/>
      <c r="K126" s="934"/>
      <c r="L126" s="935"/>
    </row>
    <row r="127" spans="2:12" x14ac:dyDescent="0.25">
      <c r="B127" s="933"/>
      <c r="C127" s="934"/>
      <c r="D127" s="934"/>
      <c r="E127" s="934"/>
      <c r="F127" s="934"/>
      <c r="G127" s="935"/>
      <c r="H127" s="933"/>
      <c r="I127" s="934"/>
      <c r="J127" s="934"/>
      <c r="K127" s="934"/>
      <c r="L127" s="935"/>
    </row>
    <row r="128" spans="2:12" x14ac:dyDescent="0.25">
      <c r="B128" s="933"/>
      <c r="C128" s="934"/>
      <c r="D128" s="934"/>
      <c r="E128" s="934"/>
      <c r="F128" s="934"/>
      <c r="G128" s="935"/>
      <c r="H128" s="933"/>
      <c r="I128" s="934"/>
      <c r="J128" s="934"/>
      <c r="K128" s="934"/>
      <c r="L128" s="935"/>
    </row>
    <row r="129" spans="2:12" x14ac:dyDescent="0.25">
      <c r="B129" s="933"/>
      <c r="C129" s="934"/>
      <c r="D129" s="934"/>
      <c r="E129" s="934"/>
      <c r="F129" s="934"/>
      <c r="G129" s="935"/>
      <c r="H129" s="933"/>
      <c r="I129" s="934"/>
      <c r="J129" s="934"/>
      <c r="K129" s="934"/>
      <c r="L129" s="935"/>
    </row>
    <row r="130" spans="2:12" x14ac:dyDescent="0.25">
      <c r="B130" s="933"/>
      <c r="C130" s="934"/>
      <c r="D130" s="934"/>
      <c r="E130" s="934"/>
      <c r="F130" s="934"/>
      <c r="G130" s="935"/>
      <c r="H130" s="933"/>
      <c r="I130" s="934"/>
      <c r="J130" s="934"/>
      <c r="K130" s="934"/>
      <c r="L130" s="935"/>
    </row>
    <row r="131" spans="2:12" ht="15.75" thickBot="1" x14ac:dyDescent="0.3">
      <c r="B131" s="933"/>
      <c r="C131" s="934"/>
      <c r="D131" s="934"/>
      <c r="E131" s="934"/>
      <c r="F131" s="934"/>
      <c r="G131" s="935"/>
      <c r="H131" s="933"/>
      <c r="I131" s="934"/>
      <c r="J131" s="934"/>
      <c r="K131" s="934"/>
      <c r="L131" s="935"/>
    </row>
    <row r="132" spans="2:12" ht="19.899999999999999" customHeight="1" x14ac:dyDescent="0.25">
      <c r="B132" s="951"/>
      <c r="C132" s="952"/>
      <c r="D132" s="952"/>
      <c r="E132" s="952"/>
      <c r="F132" s="952"/>
      <c r="G132" s="953"/>
      <c r="H132" s="957"/>
      <c r="I132" s="958"/>
      <c r="J132" s="958"/>
      <c r="K132" s="958"/>
      <c r="L132" s="959"/>
    </row>
    <row r="133" spans="2:12" ht="15.75" thickBot="1" x14ac:dyDescent="0.3">
      <c r="B133" s="954"/>
      <c r="C133" s="955"/>
      <c r="D133" s="955"/>
      <c r="E133" s="955"/>
      <c r="F133" s="955"/>
      <c r="G133" s="956"/>
      <c r="H133" s="960"/>
      <c r="I133" s="961"/>
      <c r="J133" s="961"/>
      <c r="K133" s="961"/>
      <c r="L133" s="962"/>
    </row>
  </sheetData>
  <mergeCells count="39">
    <mergeCell ref="B6:G19"/>
    <mergeCell ref="H6:L19"/>
    <mergeCell ref="B20:G21"/>
    <mergeCell ref="B22:G35"/>
    <mergeCell ref="H22:L35"/>
    <mergeCell ref="B1:L2"/>
    <mergeCell ref="B3:E3"/>
    <mergeCell ref="G3:I3"/>
    <mergeCell ref="J3:L3"/>
    <mergeCell ref="B4:H5"/>
    <mergeCell ref="K4:L4"/>
    <mergeCell ref="K5:L5"/>
    <mergeCell ref="B86:G99"/>
    <mergeCell ref="H86:L99"/>
    <mergeCell ref="B54:G67"/>
    <mergeCell ref="H54:L67"/>
    <mergeCell ref="H20:M21"/>
    <mergeCell ref="B36:G37"/>
    <mergeCell ref="B38:G51"/>
    <mergeCell ref="H38:L51"/>
    <mergeCell ref="B52:G53"/>
    <mergeCell ref="H36:M37"/>
    <mergeCell ref="H52:M53"/>
    <mergeCell ref="B118:G131"/>
    <mergeCell ref="H118:L131"/>
    <mergeCell ref="B132:G133"/>
    <mergeCell ref="H132:L133"/>
    <mergeCell ref="H68:M69"/>
    <mergeCell ref="H84:M85"/>
    <mergeCell ref="B100:G101"/>
    <mergeCell ref="B102:G115"/>
    <mergeCell ref="H102:L115"/>
    <mergeCell ref="B68:G69"/>
    <mergeCell ref="H100:M101"/>
    <mergeCell ref="B116:G117"/>
    <mergeCell ref="H116:L117"/>
    <mergeCell ref="B70:G83"/>
    <mergeCell ref="H70:L83"/>
    <mergeCell ref="B84:G8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104"/>
  <sheetViews>
    <sheetView view="pageBreakPreview" zoomScale="85" zoomScaleNormal="100" zoomScaleSheetLayoutView="85" zoomScalePageLayoutView="110" workbookViewId="0">
      <selection activeCell="N29" sqref="N29"/>
    </sheetView>
  </sheetViews>
  <sheetFormatPr baseColWidth="10" defaultColWidth="12" defaultRowHeight="15" x14ac:dyDescent="0.25"/>
  <cols>
    <col min="1" max="1" width="3.85546875" style="126" customWidth="1"/>
    <col min="2" max="2" width="4.85546875" style="126" customWidth="1"/>
    <col min="3" max="3" width="8.7109375" style="126" customWidth="1"/>
    <col min="4" max="4" width="8.42578125" style="126" customWidth="1"/>
    <col min="5" max="5" width="12" style="126"/>
    <col min="6" max="6" width="12.5703125" style="126" customWidth="1"/>
    <col min="7" max="7" width="10" style="126" customWidth="1"/>
    <col min="8" max="8" width="9" style="126" customWidth="1"/>
    <col min="9" max="9" width="23.5703125" style="126" customWidth="1"/>
    <col min="10" max="10" width="13.7109375" style="126" customWidth="1"/>
    <col min="11" max="11" width="14.140625" style="126" customWidth="1"/>
    <col min="12" max="12" width="10" style="126" customWidth="1"/>
    <col min="13" max="13" width="12" style="126" hidden="1" customWidth="1"/>
    <col min="14" max="16384" width="12" style="126"/>
  </cols>
  <sheetData>
    <row r="1" spans="2:12" ht="27.75" customHeight="1" x14ac:dyDescent="0.25">
      <c r="B1" s="913" t="s">
        <v>330</v>
      </c>
      <c r="C1" s="914"/>
      <c r="D1" s="914"/>
      <c r="E1" s="914"/>
      <c r="F1" s="914"/>
      <c r="G1" s="914"/>
      <c r="H1" s="914"/>
      <c r="I1" s="914"/>
      <c r="J1" s="914"/>
      <c r="K1" s="914"/>
      <c r="L1" s="915"/>
    </row>
    <row r="2" spans="2:12" ht="11.25" customHeight="1" x14ac:dyDescent="0.25">
      <c r="B2" s="916"/>
      <c r="C2" s="917"/>
      <c r="D2" s="917"/>
      <c r="E2" s="917"/>
      <c r="F2" s="917"/>
      <c r="G2" s="917"/>
      <c r="H2" s="917"/>
      <c r="I2" s="917"/>
      <c r="J2" s="917"/>
      <c r="K2" s="917"/>
      <c r="L2" s="918"/>
    </row>
    <row r="3" spans="2:12" ht="24.95" customHeight="1" x14ac:dyDescent="0.25">
      <c r="B3" s="919" t="s">
        <v>376</v>
      </c>
      <c r="C3" s="920"/>
      <c r="D3" s="920"/>
      <c r="E3" s="921"/>
      <c r="F3" s="153">
        <v>44035</v>
      </c>
      <c r="G3" s="919" t="s">
        <v>377</v>
      </c>
      <c r="H3" s="920"/>
      <c r="I3" s="921"/>
      <c r="J3" s="988">
        <v>44041</v>
      </c>
      <c r="K3" s="989"/>
      <c r="L3" s="990"/>
    </row>
    <row r="4" spans="2:12" ht="24.95" customHeight="1" x14ac:dyDescent="0.25">
      <c r="B4" s="925" t="s">
        <v>328</v>
      </c>
      <c r="C4" s="926"/>
      <c r="D4" s="926"/>
      <c r="E4" s="926"/>
      <c r="F4" s="926"/>
      <c r="G4" s="926"/>
      <c r="H4" s="927"/>
      <c r="I4" s="203" t="s">
        <v>603</v>
      </c>
      <c r="J4" s="203" t="s">
        <v>2</v>
      </c>
      <c r="K4" s="931" t="s">
        <v>0</v>
      </c>
      <c r="L4" s="932"/>
    </row>
    <row r="5" spans="2:12" ht="24.95" customHeight="1" thickBot="1" x14ac:dyDescent="0.3">
      <c r="B5" s="991"/>
      <c r="C5" s="992"/>
      <c r="D5" s="992"/>
      <c r="E5" s="992"/>
      <c r="F5" s="992"/>
      <c r="G5" s="992"/>
      <c r="H5" s="993"/>
      <c r="I5" s="124" t="s">
        <v>604</v>
      </c>
      <c r="J5" s="156">
        <v>2</v>
      </c>
      <c r="K5" s="994" t="s">
        <v>378</v>
      </c>
      <c r="L5" s="995"/>
    </row>
    <row r="6" spans="2:12" ht="24.95" customHeight="1" thickBot="1" x14ac:dyDescent="0.3">
      <c r="B6" s="1001" t="s">
        <v>630</v>
      </c>
      <c r="C6" s="1002"/>
      <c r="D6" s="1002"/>
      <c r="E6" s="1002"/>
      <c r="F6" s="1002"/>
      <c r="G6" s="1002"/>
      <c r="H6" s="1002"/>
      <c r="I6" s="1002"/>
      <c r="J6" s="1002"/>
      <c r="K6" s="1002"/>
      <c r="L6" s="1003"/>
    </row>
    <row r="7" spans="2:12" ht="15.75" customHeight="1" x14ac:dyDescent="0.25">
      <c r="B7" s="933" t="s">
        <v>553</v>
      </c>
      <c r="C7" s="934"/>
      <c r="D7" s="934"/>
      <c r="E7" s="934"/>
      <c r="F7" s="934"/>
      <c r="G7" s="935"/>
      <c r="H7" s="933" t="s">
        <v>554</v>
      </c>
      <c r="I7" s="934"/>
      <c r="J7" s="934"/>
      <c r="K7" s="934"/>
      <c r="L7" s="935"/>
    </row>
    <row r="8" spans="2:12" x14ac:dyDescent="0.25">
      <c r="B8" s="933"/>
      <c r="C8" s="934"/>
      <c r="D8" s="934"/>
      <c r="E8" s="934"/>
      <c r="F8" s="934"/>
      <c r="G8" s="935"/>
      <c r="H8" s="933"/>
      <c r="I8" s="934"/>
      <c r="J8" s="934"/>
      <c r="K8" s="934"/>
      <c r="L8" s="935"/>
    </row>
    <row r="9" spans="2:12" x14ac:dyDescent="0.25">
      <c r="B9" s="933"/>
      <c r="C9" s="934"/>
      <c r="D9" s="934"/>
      <c r="E9" s="934"/>
      <c r="F9" s="934"/>
      <c r="G9" s="935"/>
      <c r="H9" s="933"/>
      <c r="I9" s="934"/>
      <c r="J9" s="934"/>
      <c r="K9" s="934"/>
      <c r="L9" s="935"/>
    </row>
    <row r="10" spans="2:12" x14ac:dyDescent="0.25">
      <c r="B10" s="933"/>
      <c r="C10" s="934"/>
      <c r="D10" s="934"/>
      <c r="E10" s="934"/>
      <c r="F10" s="934"/>
      <c r="G10" s="935"/>
      <c r="H10" s="933"/>
      <c r="I10" s="934"/>
      <c r="J10" s="934"/>
      <c r="K10" s="934"/>
      <c r="L10" s="935"/>
    </row>
    <row r="11" spans="2:12" x14ac:dyDescent="0.25">
      <c r="B11" s="933"/>
      <c r="C11" s="934"/>
      <c r="D11" s="934"/>
      <c r="E11" s="934"/>
      <c r="F11" s="934"/>
      <c r="G11" s="935"/>
      <c r="H11" s="933"/>
      <c r="I11" s="934"/>
      <c r="J11" s="934"/>
      <c r="K11" s="934"/>
      <c r="L11" s="935"/>
    </row>
    <row r="12" spans="2:12" x14ac:dyDescent="0.25">
      <c r="B12" s="933"/>
      <c r="C12" s="934"/>
      <c r="D12" s="934"/>
      <c r="E12" s="934"/>
      <c r="F12" s="934"/>
      <c r="G12" s="935"/>
      <c r="H12" s="933"/>
      <c r="I12" s="934"/>
      <c r="J12" s="934"/>
      <c r="K12" s="934"/>
      <c r="L12" s="935"/>
    </row>
    <row r="13" spans="2:12" x14ac:dyDescent="0.25">
      <c r="B13" s="933"/>
      <c r="C13" s="934"/>
      <c r="D13" s="934"/>
      <c r="E13" s="934"/>
      <c r="F13" s="934"/>
      <c r="G13" s="935"/>
      <c r="H13" s="933"/>
      <c r="I13" s="934"/>
      <c r="J13" s="934"/>
      <c r="K13" s="934"/>
      <c r="L13" s="935"/>
    </row>
    <row r="14" spans="2:12" x14ac:dyDescent="0.25">
      <c r="B14" s="933"/>
      <c r="C14" s="934"/>
      <c r="D14" s="934"/>
      <c r="E14" s="934"/>
      <c r="F14" s="934"/>
      <c r="G14" s="935"/>
      <c r="H14" s="933"/>
      <c r="I14" s="934"/>
      <c r="J14" s="934"/>
      <c r="K14" s="934"/>
      <c r="L14" s="935"/>
    </row>
    <row r="15" spans="2:12" x14ac:dyDescent="0.25">
      <c r="B15" s="933"/>
      <c r="C15" s="934"/>
      <c r="D15" s="934"/>
      <c r="E15" s="934"/>
      <c r="F15" s="934"/>
      <c r="G15" s="935"/>
      <c r="H15" s="933"/>
      <c r="I15" s="934"/>
      <c r="J15" s="934"/>
      <c r="K15" s="934"/>
      <c r="L15" s="935"/>
    </row>
    <row r="16" spans="2:12" x14ac:dyDescent="0.25">
      <c r="B16" s="933"/>
      <c r="C16" s="934"/>
      <c r="D16" s="934"/>
      <c r="E16" s="934"/>
      <c r="F16" s="934"/>
      <c r="G16" s="935"/>
      <c r="H16" s="933"/>
      <c r="I16" s="934"/>
      <c r="J16" s="934"/>
      <c r="K16" s="934"/>
      <c r="L16" s="935"/>
    </row>
    <row r="17" spans="2:13" x14ac:dyDescent="0.25">
      <c r="B17" s="933"/>
      <c r="C17" s="934"/>
      <c r="D17" s="934"/>
      <c r="E17" s="934"/>
      <c r="F17" s="934"/>
      <c r="G17" s="935"/>
      <c r="H17" s="933"/>
      <c r="I17" s="934"/>
      <c r="J17" s="934"/>
      <c r="K17" s="934"/>
      <c r="L17" s="935"/>
    </row>
    <row r="18" spans="2:13" x14ac:dyDescent="0.25">
      <c r="B18" s="933"/>
      <c r="C18" s="934"/>
      <c r="D18" s="934"/>
      <c r="E18" s="934"/>
      <c r="F18" s="934"/>
      <c r="G18" s="935"/>
      <c r="H18" s="933"/>
      <c r="I18" s="934"/>
      <c r="J18" s="934"/>
      <c r="K18" s="934"/>
      <c r="L18" s="935"/>
    </row>
    <row r="19" spans="2:13" x14ac:dyDescent="0.25">
      <c r="B19" s="933"/>
      <c r="C19" s="934"/>
      <c r="D19" s="934"/>
      <c r="E19" s="934"/>
      <c r="F19" s="934"/>
      <c r="G19" s="935"/>
      <c r="H19" s="933"/>
      <c r="I19" s="934"/>
      <c r="J19" s="934"/>
      <c r="K19" s="934"/>
      <c r="L19" s="935"/>
    </row>
    <row r="20" spans="2:13" ht="15.75" thickBot="1" x14ac:dyDescent="0.3">
      <c r="B20" s="933"/>
      <c r="C20" s="934"/>
      <c r="D20" s="934"/>
      <c r="E20" s="934"/>
      <c r="F20" s="934"/>
      <c r="G20" s="935"/>
      <c r="H20" s="933"/>
      <c r="I20" s="934"/>
      <c r="J20" s="934"/>
      <c r="K20" s="934"/>
      <c r="L20" s="935"/>
    </row>
    <row r="21" spans="2:13" ht="15" customHeight="1" x14ac:dyDescent="0.25">
      <c r="B21" s="1004" t="s">
        <v>926</v>
      </c>
      <c r="C21" s="1005"/>
      <c r="D21" s="1005"/>
      <c r="E21" s="1005"/>
      <c r="F21" s="1005"/>
      <c r="G21" s="1006"/>
      <c r="H21" s="1004" t="s">
        <v>927</v>
      </c>
      <c r="I21" s="1005"/>
      <c r="J21" s="1005"/>
      <c r="K21" s="1005"/>
      <c r="L21" s="1005"/>
      <c r="M21" s="1004"/>
    </row>
    <row r="22" spans="2:13" ht="29.25" customHeight="1" thickBot="1" x14ac:dyDescent="0.3">
      <c r="B22" s="1007"/>
      <c r="C22" s="1008"/>
      <c r="D22" s="1008"/>
      <c r="E22" s="1008"/>
      <c r="F22" s="1008"/>
      <c r="G22" s="1009"/>
      <c r="H22" s="1007"/>
      <c r="I22" s="1008"/>
      <c r="J22" s="1008"/>
      <c r="K22" s="1008"/>
      <c r="L22" s="1008"/>
      <c r="M22" s="1007"/>
    </row>
    <row r="23" spans="2:13" ht="15.75" customHeight="1" x14ac:dyDescent="0.25">
      <c r="B23" s="948" t="s">
        <v>619</v>
      </c>
      <c r="C23" s="949"/>
      <c r="D23" s="949"/>
      <c r="E23" s="949"/>
      <c r="F23" s="949"/>
      <c r="G23" s="950"/>
      <c r="H23" s="948" t="s">
        <v>620</v>
      </c>
      <c r="I23" s="949"/>
      <c r="J23" s="949"/>
      <c r="K23" s="949"/>
      <c r="L23" s="950"/>
    </row>
    <row r="24" spans="2:13" x14ac:dyDescent="0.25">
      <c r="B24" s="933"/>
      <c r="C24" s="934"/>
      <c r="D24" s="934"/>
      <c r="E24" s="934"/>
      <c r="F24" s="934"/>
      <c r="G24" s="935"/>
      <c r="H24" s="933"/>
      <c r="I24" s="934"/>
      <c r="J24" s="934"/>
      <c r="K24" s="934"/>
      <c r="L24" s="935"/>
    </row>
    <row r="25" spans="2:13" x14ac:dyDescent="0.25">
      <c r="B25" s="933"/>
      <c r="C25" s="934"/>
      <c r="D25" s="934"/>
      <c r="E25" s="934"/>
      <c r="F25" s="934"/>
      <c r="G25" s="935"/>
      <c r="H25" s="933"/>
      <c r="I25" s="934"/>
      <c r="J25" s="934"/>
      <c r="K25" s="934"/>
      <c r="L25" s="935"/>
    </row>
    <row r="26" spans="2:13" x14ac:dyDescent="0.25">
      <c r="B26" s="933"/>
      <c r="C26" s="934"/>
      <c r="D26" s="934"/>
      <c r="E26" s="934"/>
      <c r="F26" s="934"/>
      <c r="G26" s="935"/>
      <c r="H26" s="933"/>
      <c r="I26" s="934"/>
      <c r="J26" s="934"/>
      <c r="K26" s="934"/>
      <c r="L26" s="935"/>
    </row>
    <row r="27" spans="2:13" x14ac:dyDescent="0.25">
      <c r="B27" s="933"/>
      <c r="C27" s="934"/>
      <c r="D27" s="934"/>
      <c r="E27" s="934"/>
      <c r="F27" s="934"/>
      <c r="G27" s="935"/>
      <c r="H27" s="933"/>
      <c r="I27" s="934"/>
      <c r="J27" s="934"/>
      <c r="K27" s="934"/>
      <c r="L27" s="935"/>
    </row>
    <row r="28" spans="2:13" x14ac:dyDescent="0.25">
      <c r="B28" s="933"/>
      <c r="C28" s="934"/>
      <c r="D28" s="934"/>
      <c r="E28" s="934"/>
      <c r="F28" s="934"/>
      <c r="G28" s="935"/>
      <c r="H28" s="933"/>
      <c r="I28" s="934"/>
      <c r="J28" s="934"/>
      <c r="K28" s="934"/>
      <c r="L28" s="935"/>
    </row>
    <row r="29" spans="2:13" x14ac:dyDescent="0.25">
      <c r="B29" s="933"/>
      <c r="C29" s="934"/>
      <c r="D29" s="934"/>
      <c r="E29" s="934"/>
      <c r="F29" s="934"/>
      <c r="G29" s="935"/>
      <c r="H29" s="933"/>
      <c r="I29" s="934"/>
      <c r="J29" s="934"/>
      <c r="K29" s="934"/>
      <c r="L29" s="935"/>
    </row>
    <row r="30" spans="2:13" x14ac:dyDescent="0.25">
      <c r="B30" s="933"/>
      <c r="C30" s="934"/>
      <c r="D30" s="934"/>
      <c r="E30" s="934"/>
      <c r="F30" s="934"/>
      <c r="G30" s="935"/>
      <c r="H30" s="933"/>
      <c r="I30" s="934"/>
      <c r="J30" s="934"/>
      <c r="K30" s="934"/>
      <c r="L30" s="935"/>
    </row>
    <row r="31" spans="2:13" x14ac:dyDescent="0.25">
      <c r="B31" s="933"/>
      <c r="C31" s="934"/>
      <c r="D31" s="934"/>
      <c r="E31" s="934"/>
      <c r="F31" s="934"/>
      <c r="G31" s="935"/>
      <c r="H31" s="933"/>
      <c r="I31" s="934"/>
      <c r="J31" s="934"/>
      <c r="K31" s="934"/>
      <c r="L31" s="935"/>
    </row>
    <row r="32" spans="2:13" x14ac:dyDescent="0.25">
      <c r="B32" s="933"/>
      <c r="C32" s="934"/>
      <c r="D32" s="934"/>
      <c r="E32" s="934"/>
      <c r="F32" s="934"/>
      <c r="G32" s="935"/>
      <c r="H32" s="933"/>
      <c r="I32" s="934"/>
      <c r="J32" s="934"/>
      <c r="K32" s="934"/>
      <c r="L32" s="935"/>
    </row>
    <row r="33" spans="2:13" x14ac:dyDescent="0.25">
      <c r="B33" s="933"/>
      <c r="C33" s="934"/>
      <c r="D33" s="934"/>
      <c r="E33" s="934"/>
      <c r="F33" s="934"/>
      <c r="G33" s="935"/>
      <c r="H33" s="933"/>
      <c r="I33" s="934"/>
      <c r="J33" s="934"/>
      <c r="K33" s="934"/>
      <c r="L33" s="935"/>
    </row>
    <row r="34" spans="2:13" x14ac:dyDescent="0.25">
      <c r="B34" s="933"/>
      <c r="C34" s="934"/>
      <c r="D34" s="934"/>
      <c r="E34" s="934"/>
      <c r="F34" s="934"/>
      <c r="G34" s="935"/>
      <c r="H34" s="933"/>
      <c r="I34" s="934"/>
      <c r="J34" s="934"/>
      <c r="K34" s="934"/>
      <c r="L34" s="935"/>
    </row>
    <row r="35" spans="2:13" x14ac:dyDescent="0.25">
      <c r="B35" s="933"/>
      <c r="C35" s="934"/>
      <c r="D35" s="934"/>
      <c r="E35" s="934"/>
      <c r="F35" s="934"/>
      <c r="G35" s="935"/>
      <c r="H35" s="933"/>
      <c r="I35" s="934"/>
      <c r="J35" s="934"/>
      <c r="K35" s="934"/>
      <c r="L35" s="935"/>
    </row>
    <row r="36" spans="2:13" ht="15.75" thickBot="1" x14ac:dyDescent="0.3">
      <c r="B36" s="933"/>
      <c r="C36" s="934"/>
      <c r="D36" s="934"/>
      <c r="E36" s="934"/>
      <c r="F36" s="934"/>
      <c r="G36" s="935"/>
      <c r="H36" s="933"/>
      <c r="I36" s="934"/>
      <c r="J36" s="934"/>
      <c r="K36" s="934"/>
      <c r="L36" s="935"/>
    </row>
    <row r="37" spans="2:13" ht="15" customHeight="1" x14ac:dyDescent="0.25">
      <c r="B37" s="1004" t="s">
        <v>928</v>
      </c>
      <c r="C37" s="1005"/>
      <c r="D37" s="1005"/>
      <c r="E37" s="1005"/>
      <c r="F37" s="1005"/>
      <c r="G37" s="1006"/>
      <c r="H37" s="1004" t="s">
        <v>821</v>
      </c>
      <c r="I37" s="1005"/>
      <c r="J37" s="1005"/>
      <c r="K37" s="1005"/>
      <c r="L37" s="1005"/>
      <c r="M37" s="996"/>
    </row>
    <row r="38" spans="2:13" ht="30.75" customHeight="1" thickBot="1" x14ac:dyDescent="0.3">
      <c r="B38" s="1007"/>
      <c r="C38" s="1008"/>
      <c r="D38" s="1008"/>
      <c r="E38" s="1008"/>
      <c r="F38" s="1008"/>
      <c r="G38" s="1009"/>
      <c r="H38" s="1007"/>
      <c r="I38" s="1008"/>
      <c r="J38" s="1008"/>
      <c r="K38" s="1008"/>
      <c r="L38" s="1008"/>
      <c r="M38" s="997"/>
    </row>
    <row r="39" spans="2:13" ht="26.25" customHeight="1" thickBot="1" x14ac:dyDescent="0.3">
      <c r="B39" s="998" t="s">
        <v>631</v>
      </c>
      <c r="C39" s="999"/>
      <c r="D39" s="999"/>
      <c r="E39" s="999"/>
      <c r="F39" s="999"/>
      <c r="G39" s="999"/>
      <c r="H39" s="999"/>
      <c r="I39" s="999"/>
      <c r="J39" s="999"/>
      <c r="K39" s="999"/>
      <c r="L39" s="1000"/>
      <c r="M39" s="157"/>
    </row>
    <row r="40" spans="2:13" x14ac:dyDescent="0.25">
      <c r="B40" s="948" t="s">
        <v>621</v>
      </c>
      <c r="C40" s="949"/>
      <c r="D40" s="949"/>
      <c r="E40" s="949"/>
      <c r="F40" s="949"/>
      <c r="G40" s="950"/>
      <c r="H40" s="948" t="s">
        <v>622</v>
      </c>
      <c r="I40" s="949"/>
      <c r="J40" s="949"/>
      <c r="K40" s="949"/>
      <c r="L40" s="950"/>
    </row>
    <row r="41" spans="2:13" x14ac:dyDescent="0.25">
      <c r="B41" s="933"/>
      <c r="C41" s="934"/>
      <c r="D41" s="934"/>
      <c r="E41" s="934"/>
      <c r="F41" s="934"/>
      <c r="G41" s="935"/>
      <c r="H41" s="933"/>
      <c r="I41" s="934"/>
      <c r="J41" s="934"/>
      <c r="K41" s="934"/>
      <c r="L41" s="935"/>
    </row>
    <row r="42" spans="2:13" x14ac:dyDescent="0.25">
      <c r="B42" s="933"/>
      <c r="C42" s="934"/>
      <c r="D42" s="934"/>
      <c r="E42" s="934"/>
      <c r="F42" s="934"/>
      <c r="G42" s="935"/>
      <c r="H42" s="933"/>
      <c r="I42" s="934"/>
      <c r="J42" s="934"/>
      <c r="K42" s="934"/>
      <c r="L42" s="935"/>
    </row>
    <row r="43" spans="2:13" x14ac:dyDescent="0.25">
      <c r="B43" s="933"/>
      <c r="C43" s="934"/>
      <c r="D43" s="934"/>
      <c r="E43" s="934"/>
      <c r="F43" s="934"/>
      <c r="G43" s="935"/>
      <c r="H43" s="933"/>
      <c r="I43" s="934"/>
      <c r="J43" s="934"/>
      <c r="K43" s="934"/>
      <c r="L43" s="935"/>
    </row>
    <row r="44" spans="2:13" x14ac:dyDescent="0.25">
      <c r="B44" s="933"/>
      <c r="C44" s="934"/>
      <c r="D44" s="934"/>
      <c r="E44" s="934"/>
      <c r="F44" s="934"/>
      <c r="G44" s="935"/>
      <c r="H44" s="933"/>
      <c r="I44" s="934"/>
      <c r="J44" s="934"/>
      <c r="K44" s="934"/>
      <c r="L44" s="935"/>
    </row>
    <row r="45" spans="2:13" x14ac:dyDescent="0.25">
      <c r="B45" s="933"/>
      <c r="C45" s="934"/>
      <c r="D45" s="934"/>
      <c r="E45" s="934"/>
      <c r="F45" s="934"/>
      <c r="G45" s="935"/>
      <c r="H45" s="933"/>
      <c r="I45" s="934"/>
      <c r="J45" s="934"/>
      <c r="K45" s="934"/>
      <c r="L45" s="935"/>
    </row>
    <row r="46" spans="2:13" x14ac:dyDescent="0.25">
      <c r="B46" s="933"/>
      <c r="C46" s="934"/>
      <c r="D46" s="934"/>
      <c r="E46" s="934"/>
      <c r="F46" s="934"/>
      <c r="G46" s="935"/>
      <c r="H46" s="933"/>
      <c r="I46" s="934"/>
      <c r="J46" s="934"/>
      <c r="K46" s="934"/>
      <c r="L46" s="935"/>
    </row>
    <row r="47" spans="2:13" x14ac:dyDescent="0.25">
      <c r="B47" s="933"/>
      <c r="C47" s="934"/>
      <c r="D47" s="934"/>
      <c r="E47" s="934"/>
      <c r="F47" s="934"/>
      <c r="G47" s="935"/>
      <c r="H47" s="933"/>
      <c r="I47" s="934"/>
      <c r="J47" s="934"/>
      <c r="K47" s="934"/>
      <c r="L47" s="935"/>
    </row>
    <row r="48" spans="2:13" x14ac:dyDescent="0.25">
      <c r="B48" s="933"/>
      <c r="C48" s="934"/>
      <c r="D48" s="934"/>
      <c r="E48" s="934"/>
      <c r="F48" s="934"/>
      <c r="G48" s="935"/>
      <c r="H48" s="933"/>
      <c r="I48" s="934"/>
      <c r="J48" s="934"/>
      <c r="K48" s="934"/>
      <c r="L48" s="935"/>
    </row>
    <row r="49" spans="2:13" x14ac:dyDescent="0.25">
      <c r="B49" s="933"/>
      <c r="C49" s="934"/>
      <c r="D49" s="934"/>
      <c r="E49" s="934"/>
      <c r="F49" s="934"/>
      <c r="G49" s="935"/>
      <c r="H49" s="933"/>
      <c r="I49" s="934"/>
      <c r="J49" s="934"/>
      <c r="K49" s="934"/>
      <c r="L49" s="935"/>
    </row>
    <row r="50" spans="2:13" x14ac:dyDescent="0.25">
      <c r="B50" s="933"/>
      <c r="C50" s="934"/>
      <c r="D50" s="934"/>
      <c r="E50" s="934"/>
      <c r="F50" s="934"/>
      <c r="G50" s="935"/>
      <c r="H50" s="933"/>
      <c r="I50" s="934"/>
      <c r="J50" s="934"/>
      <c r="K50" s="934"/>
      <c r="L50" s="935"/>
    </row>
    <row r="51" spans="2:13" x14ac:dyDescent="0.25">
      <c r="B51" s="933"/>
      <c r="C51" s="934"/>
      <c r="D51" s="934"/>
      <c r="E51" s="934"/>
      <c r="F51" s="934"/>
      <c r="G51" s="935"/>
      <c r="H51" s="933"/>
      <c r="I51" s="934"/>
      <c r="J51" s="934"/>
      <c r="K51" s="934"/>
      <c r="L51" s="935"/>
    </row>
    <row r="52" spans="2:13" x14ac:dyDescent="0.25">
      <c r="B52" s="933"/>
      <c r="C52" s="934"/>
      <c r="D52" s="934"/>
      <c r="E52" s="934"/>
      <c r="F52" s="934"/>
      <c r="G52" s="935"/>
      <c r="H52" s="933"/>
      <c r="I52" s="934"/>
      <c r="J52" s="934"/>
      <c r="K52" s="934"/>
      <c r="L52" s="935"/>
    </row>
    <row r="53" spans="2:13" ht="15.75" thickBot="1" x14ac:dyDescent="0.3">
      <c r="B53" s="933"/>
      <c r="C53" s="934"/>
      <c r="D53" s="934"/>
      <c r="E53" s="934"/>
      <c r="F53" s="934"/>
      <c r="G53" s="935"/>
      <c r="H53" s="933"/>
      <c r="I53" s="934"/>
      <c r="J53" s="934"/>
      <c r="K53" s="934"/>
      <c r="L53" s="935"/>
    </row>
    <row r="54" spans="2:13" ht="15" customHeight="1" x14ac:dyDescent="0.25">
      <c r="B54" s="1004" t="s">
        <v>929</v>
      </c>
      <c r="C54" s="1005"/>
      <c r="D54" s="1005"/>
      <c r="E54" s="1005"/>
      <c r="F54" s="1005"/>
      <c r="G54" s="1006"/>
      <c r="H54" s="1004" t="s">
        <v>930</v>
      </c>
      <c r="I54" s="1005"/>
      <c r="J54" s="1005"/>
      <c r="K54" s="1005"/>
      <c r="L54" s="1005"/>
      <c r="M54" s="996"/>
    </row>
    <row r="55" spans="2:13" ht="36" customHeight="1" thickBot="1" x14ac:dyDescent="0.3">
      <c r="B55" s="1007"/>
      <c r="C55" s="1008"/>
      <c r="D55" s="1008"/>
      <c r="E55" s="1008"/>
      <c r="F55" s="1008"/>
      <c r="G55" s="1009"/>
      <c r="H55" s="1007"/>
      <c r="I55" s="1008"/>
      <c r="J55" s="1008"/>
      <c r="K55" s="1008"/>
      <c r="L55" s="1008"/>
      <c r="M55" s="997"/>
    </row>
    <row r="56" spans="2:13" ht="15" customHeight="1" x14ac:dyDescent="0.25">
      <c r="B56" s="948" t="s">
        <v>621</v>
      </c>
      <c r="C56" s="949"/>
      <c r="D56" s="949"/>
      <c r="E56" s="949"/>
      <c r="F56" s="949"/>
      <c r="G56" s="950"/>
      <c r="H56" s="948" t="s">
        <v>622</v>
      </c>
      <c r="I56" s="949"/>
      <c r="J56" s="949"/>
      <c r="K56" s="949"/>
      <c r="L56" s="950"/>
    </row>
    <row r="57" spans="2:13" ht="15" customHeight="1" x14ac:dyDescent="0.25">
      <c r="B57" s="933"/>
      <c r="C57" s="934"/>
      <c r="D57" s="934"/>
      <c r="E57" s="934"/>
      <c r="F57" s="934"/>
      <c r="G57" s="935"/>
      <c r="H57" s="933"/>
      <c r="I57" s="934"/>
      <c r="J57" s="934"/>
      <c r="K57" s="934"/>
      <c r="L57" s="935"/>
    </row>
    <row r="58" spans="2:13" ht="15" customHeight="1" x14ac:dyDescent="0.25">
      <c r="B58" s="933"/>
      <c r="C58" s="934"/>
      <c r="D58" s="934"/>
      <c r="E58" s="934"/>
      <c r="F58" s="934"/>
      <c r="G58" s="935"/>
      <c r="H58" s="933"/>
      <c r="I58" s="934"/>
      <c r="J58" s="934"/>
      <c r="K58" s="934"/>
      <c r="L58" s="935"/>
    </row>
    <row r="59" spans="2:13" ht="15" customHeight="1" x14ac:dyDescent="0.25">
      <c r="B59" s="933"/>
      <c r="C59" s="934"/>
      <c r="D59" s="934"/>
      <c r="E59" s="934"/>
      <c r="F59" s="934"/>
      <c r="G59" s="935"/>
      <c r="H59" s="933"/>
      <c r="I59" s="934"/>
      <c r="J59" s="934"/>
      <c r="K59" s="934"/>
      <c r="L59" s="935"/>
    </row>
    <row r="60" spans="2:13" ht="15" customHeight="1" x14ac:dyDescent="0.25">
      <c r="B60" s="933"/>
      <c r="C60" s="934"/>
      <c r="D60" s="934"/>
      <c r="E60" s="934"/>
      <c r="F60" s="934"/>
      <c r="G60" s="935"/>
      <c r="H60" s="933"/>
      <c r="I60" s="934"/>
      <c r="J60" s="934"/>
      <c r="K60" s="934"/>
      <c r="L60" s="935"/>
    </row>
    <row r="61" spans="2:13" ht="15" customHeight="1" x14ac:dyDescent="0.25">
      <c r="B61" s="933"/>
      <c r="C61" s="934"/>
      <c r="D61" s="934"/>
      <c r="E61" s="934"/>
      <c r="F61" s="934"/>
      <c r="G61" s="935"/>
      <c r="H61" s="933"/>
      <c r="I61" s="934"/>
      <c r="J61" s="934"/>
      <c r="K61" s="934"/>
      <c r="L61" s="935"/>
    </row>
    <row r="62" spans="2:13" ht="15" customHeight="1" x14ac:dyDescent="0.25">
      <c r="B62" s="933"/>
      <c r="C62" s="934"/>
      <c r="D62" s="934"/>
      <c r="E62" s="934"/>
      <c r="F62" s="934"/>
      <c r="G62" s="935"/>
      <c r="H62" s="933"/>
      <c r="I62" s="934"/>
      <c r="J62" s="934"/>
      <c r="K62" s="934"/>
      <c r="L62" s="935"/>
    </row>
    <row r="63" spans="2:13" ht="15" customHeight="1" x14ac:dyDescent="0.25">
      <c r="B63" s="933"/>
      <c r="C63" s="934"/>
      <c r="D63" s="934"/>
      <c r="E63" s="934"/>
      <c r="F63" s="934"/>
      <c r="G63" s="935"/>
      <c r="H63" s="933"/>
      <c r="I63" s="934"/>
      <c r="J63" s="934"/>
      <c r="K63" s="934"/>
      <c r="L63" s="935"/>
    </row>
    <row r="64" spans="2:13" ht="15" customHeight="1" x14ac:dyDescent="0.25">
      <c r="B64" s="933"/>
      <c r="C64" s="934"/>
      <c r="D64" s="934"/>
      <c r="E64" s="934"/>
      <c r="F64" s="934"/>
      <c r="G64" s="935"/>
      <c r="H64" s="933"/>
      <c r="I64" s="934"/>
      <c r="J64" s="934"/>
      <c r="K64" s="934"/>
      <c r="L64" s="935"/>
    </row>
    <row r="65" spans="2:15" ht="15" customHeight="1" x14ac:dyDescent="0.25">
      <c r="B65" s="933"/>
      <c r="C65" s="934"/>
      <c r="D65" s="934"/>
      <c r="E65" s="934"/>
      <c r="F65" s="934"/>
      <c r="G65" s="935"/>
      <c r="H65" s="933"/>
      <c r="I65" s="934"/>
      <c r="J65" s="934"/>
      <c r="K65" s="934"/>
      <c r="L65" s="935"/>
    </row>
    <row r="66" spans="2:15" ht="15" customHeight="1" x14ac:dyDescent="0.25">
      <c r="B66" s="933"/>
      <c r="C66" s="934"/>
      <c r="D66" s="934"/>
      <c r="E66" s="934"/>
      <c r="F66" s="934"/>
      <c r="G66" s="935"/>
      <c r="H66" s="933"/>
      <c r="I66" s="934"/>
      <c r="J66" s="934"/>
      <c r="K66" s="934"/>
      <c r="L66" s="935"/>
      <c r="O66" s="193"/>
    </row>
    <row r="67" spans="2:15" ht="15" customHeight="1" x14ac:dyDescent="0.25">
      <c r="B67" s="933"/>
      <c r="C67" s="934"/>
      <c r="D67" s="934"/>
      <c r="E67" s="934"/>
      <c r="F67" s="934"/>
      <c r="G67" s="935"/>
      <c r="H67" s="933"/>
      <c r="I67" s="934"/>
      <c r="J67" s="934"/>
      <c r="K67" s="934"/>
      <c r="L67" s="935"/>
    </row>
    <row r="68" spans="2:15" ht="15" customHeight="1" x14ac:dyDescent="0.25">
      <c r="B68" s="933"/>
      <c r="C68" s="934"/>
      <c r="D68" s="934"/>
      <c r="E68" s="934"/>
      <c r="F68" s="934"/>
      <c r="G68" s="935"/>
      <c r="H68" s="933"/>
      <c r="I68" s="934"/>
      <c r="J68" s="934"/>
      <c r="K68" s="934"/>
      <c r="L68" s="935"/>
    </row>
    <row r="69" spans="2:15" ht="15.75" customHeight="1" thickBot="1" x14ac:dyDescent="0.3">
      <c r="B69" s="933"/>
      <c r="C69" s="934"/>
      <c r="D69" s="934"/>
      <c r="E69" s="934"/>
      <c r="F69" s="934"/>
      <c r="G69" s="935"/>
      <c r="H69" s="933"/>
      <c r="I69" s="934"/>
      <c r="J69" s="934"/>
      <c r="K69" s="934"/>
      <c r="L69" s="935"/>
    </row>
    <row r="70" spans="2:15" ht="23.25" customHeight="1" x14ac:dyDescent="0.25">
      <c r="B70" s="1004" t="s">
        <v>931</v>
      </c>
      <c r="C70" s="1005"/>
      <c r="D70" s="1005"/>
      <c r="E70" s="1005"/>
      <c r="F70" s="1005"/>
      <c r="G70" s="1006"/>
      <c r="H70" s="1004" t="s">
        <v>932</v>
      </c>
      <c r="I70" s="1005"/>
      <c r="J70" s="1005"/>
      <c r="K70" s="1005"/>
      <c r="L70" s="1005"/>
      <c r="M70" s="996"/>
    </row>
    <row r="71" spans="2:15" ht="25.5" customHeight="1" thickBot="1" x14ac:dyDescent="0.3">
      <c r="B71" s="1007"/>
      <c r="C71" s="1008"/>
      <c r="D71" s="1008"/>
      <c r="E71" s="1008"/>
      <c r="F71" s="1008"/>
      <c r="G71" s="1009"/>
      <c r="H71" s="1007"/>
      <c r="I71" s="1008"/>
      <c r="J71" s="1008"/>
      <c r="K71" s="1008"/>
      <c r="L71" s="1008"/>
      <c r="M71" s="997"/>
    </row>
    <row r="72" spans="2:15" ht="25.5" customHeight="1" thickBot="1" x14ac:dyDescent="0.3">
      <c r="B72" s="998" t="s">
        <v>632</v>
      </c>
      <c r="C72" s="999"/>
      <c r="D72" s="999"/>
      <c r="E72" s="999"/>
      <c r="F72" s="999"/>
      <c r="G72" s="999"/>
      <c r="H72" s="999"/>
      <c r="I72" s="999"/>
      <c r="J72" s="999"/>
      <c r="K72" s="999"/>
      <c r="L72" s="1000"/>
    </row>
    <row r="73" spans="2:15" x14ac:dyDescent="0.25">
      <c r="B73" s="948" t="s">
        <v>621</v>
      </c>
      <c r="C73" s="949"/>
      <c r="D73" s="949"/>
      <c r="E73" s="949"/>
      <c r="F73" s="949"/>
      <c r="G73" s="950"/>
      <c r="H73" s="948" t="s">
        <v>622</v>
      </c>
      <c r="I73" s="949"/>
      <c r="J73" s="949"/>
      <c r="K73" s="949"/>
      <c r="L73" s="950"/>
    </row>
    <row r="74" spans="2:15" x14ac:dyDescent="0.25">
      <c r="B74" s="933"/>
      <c r="C74" s="934"/>
      <c r="D74" s="934"/>
      <c r="E74" s="934"/>
      <c r="F74" s="934"/>
      <c r="G74" s="935"/>
      <c r="H74" s="933"/>
      <c r="I74" s="934"/>
      <c r="J74" s="934"/>
      <c r="K74" s="934"/>
      <c r="L74" s="935"/>
    </row>
    <row r="75" spans="2:15" x14ac:dyDescent="0.25">
      <c r="B75" s="933"/>
      <c r="C75" s="934"/>
      <c r="D75" s="934"/>
      <c r="E75" s="934"/>
      <c r="F75" s="934"/>
      <c r="G75" s="935"/>
      <c r="H75" s="933"/>
      <c r="I75" s="934"/>
      <c r="J75" s="934"/>
      <c r="K75" s="934"/>
      <c r="L75" s="935"/>
    </row>
    <row r="76" spans="2:15" x14ac:dyDescent="0.25">
      <c r="B76" s="933"/>
      <c r="C76" s="934"/>
      <c r="D76" s="934"/>
      <c r="E76" s="934"/>
      <c r="F76" s="934"/>
      <c r="G76" s="935"/>
      <c r="H76" s="933"/>
      <c r="I76" s="934"/>
      <c r="J76" s="934"/>
      <c r="K76" s="934"/>
      <c r="L76" s="935"/>
    </row>
    <row r="77" spans="2:15" x14ac:dyDescent="0.25">
      <c r="B77" s="933"/>
      <c r="C77" s="934"/>
      <c r="D77" s="934"/>
      <c r="E77" s="934"/>
      <c r="F77" s="934"/>
      <c r="G77" s="935"/>
      <c r="H77" s="933"/>
      <c r="I77" s="934"/>
      <c r="J77" s="934"/>
      <c r="K77" s="934"/>
      <c r="L77" s="935"/>
    </row>
    <row r="78" spans="2:15" x14ac:dyDescent="0.25">
      <c r="B78" s="933"/>
      <c r="C78" s="934"/>
      <c r="D78" s="934"/>
      <c r="E78" s="934"/>
      <c r="F78" s="934"/>
      <c r="G78" s="935"/>
      <c r="H78" s="933"/>
      <c r="I78" s="934"/>
      <c r="J78" s="934"/>
      <c r="K78" s="934"/>
      <c r="L78" s="935"/>
    </row>
    <row r="79" spans="2:15" x14ac:dyDescent="0.25">
      <c r="B79" s="933"/>
      <c r="C79" s="934"/>
      <c r="D79" s="934"/>
      <c r="E79" s="934"/>
      <c r="F79" s="934"/>
      <c r="G79" s="935"/>
      <c r="H79" s="933"/>
      <c r="I79" s="934"/>
      <c r="J79" s="934"/>
      <c r="K79" s="934"/>
      <c r="L79" s="935"/>
    </row>
    <row r="80" spans="2:15" x14ac:dyDescent="0.25">
      <c r="B80" s="933"/>
      <c r="C80" s="934"/>
      <c r="D80" s="934"/>
      <c r="E80" s="934"/>
      <c r="F80" s="934"/>
      <c r="G80" s="935"/>
      <c r="H80" s="933"/>
      <c r="I80" s="934"/>
      <c r="J80" s="934"/>
      <c r="K80" s="934"/>
      <c r="L80" s="935"/>
    </row>
    <row r="81" spans="2:12" x14ac:dyDescent="0.25">
      <c r="B81" s="933"/>
      <c r="C81" s="934"/>
      <c r="D81" s="934"/>
      <c r="E81" s="934"/>
      <c r="F81" s="934"/>
      <c r="G81" s="935"/>
      <c r="H81" s="933"/>
      <c r="I81" s="934"/>
      <c r="J81" s="934"/>
      <c r="K81" s="934"/>
      <c r="L81" s="935"/>
    </row>
    <row r="82" spans="2:12" x14ac:dyDescent="0.25">
      <c r="B82" s="933"/>
      <c r="C82" s="934"/>
      <c r="D82" s="934"/>
      <c r="E82" s="934"/>
      <c r="F82" s="934"/>
      <c r="G82" s="935"/>
      <c r="H82" s="933"/>
      <c r="I82" s="934"/>
      <c r="J82" s="934"/>
      <c r="K82" s="934"/>
      <c r="L82" s="935"/>
    </row>
    <row r="83" spans="2:12" x14ac:dyDescent="0.25">
      <c r="B83" s="933"/>
      <c r="C83" s="934"/>
      <c r="D83" s="934"/>
      <c r="E83" s="934"/>
      <c r="F83" s="934"/>
      <c r="G83" s="935"/>
      <c r="H83" s="933"/>
      <c r="I83" s="934"/>
      <c r="J83" s="934"/>
      <c r="K83" s="934"/>
      <c r="L83" s="935"/>
    </row>
    <row r="84" spans="2:12" x14ac:dyDescent="0.25">
      <c r="B84" s="933"/>
      <c r="C84" s="934"/>
      <c r="D84" s="934"/>
      <c r="E84" s="934"/>
      <c r="F84" s="934"/>
      <c r="G84" s="935"/>
      <c r="H84" s="933"/>
      <c r="I84" s="934"/>
      <c r="J84" s="934"/>
      <c r="K84" s="934"/>
      <c r="L84" s="935"/>
    </row>
    <row r="85" spans="2:12" x14ac:dyDescent="0.25">
      <c r="B85" s="933"/>
      <c r="C85" s="934"/>
      <c r="D85" s="934"/>
      <c r="E85" s="934"/>
      <c r="F85" s="934"/>
      <c r="G85" s="935"/>
      <c r="H85" s="933"/>
      <c r="I85" s="934"/>
      <c r="J85" s="934"/>
      <c r="K85" s="934"/>
      <c r="L85" s="935"/>
    </row>
    <row r="86" spans="2:12" ht="15.75" thickBot="1" x14ac:dyDescent="0.3">
      <c r="B86" s="933"/>
      <c r="C86" s="934"/>
      <c r="D86" s="934"/>
      <c r="E86" s="934"/>
      <c r="F86" s="934"/>
      <c r="G86" s="935"/>
      <c r="H86" s="933"/>
      <c r="I86" s="934"/>
      <c r="J86" s="934"/>
      <c r="K86" s="934"/>
      <c r="L86" s="935"/>
    </row>
    <row r="87" spans="2:12" ht="24.75" customHeight="1" x14ac:dyDescent="0.25">
      <c r="B87" s="1010" t="s">
        <v>933</v>
      </c>
      <c r="C87" s="1011"/>
      <c r="D87" s="1011"/>
      <c r="E87" s="1011"/>
      <c r="F87" s="1011"/>
      <c r="G87" s="1014"/>
      <c r="H87" s="1010" t="s">
        <v>934</v>
      </c>
      <c r="I87" s="1011"/>
      <c r="J87" s="1011"/>
      <c r="K87" s="1011"/>
      <c r="L87" s="1011"/>
    </row>
    <row r="88" spans="2:12" ht="18.75" customHeight="1" thickBot="1" x14ac:dyDescent="0.3">
      <c r="B88" s="1012"/>
      <c r="C88" s="1013"/>
      <c r="D88" s="1013"/>
      <c r="E88" s="1013"/>
      <c r="F88" s="1013"/>
      <c r="G88" s="1015"/>
      <c r="H88" s="1012"/>
      <c r="I88" s="1013"/>
      <c r="J88" s="1013"/>
      <c r="K88" s="1013"/>
      <c r="L88" s="1013"/>
    </row>
    <row r="89" spans="2:12" x14ac:dyDescent="0.25">
      <c r="B89" s="948"/>
      <c r="C89" s="949"/>
      <c r="D89" s="949"/>
      <c r="E89" s="949"/>
      <c r="F89" s="949"/>
      <c r="G89" s="950"/>
      <c r="H89" s="948"/>
      <c r="I89" s="949"/>
      <c r="J89" s="949"/>
      <c r="K89" s="949"/>
      <c r="L89" s="950"/>
    </row>
    <row r="90" spans="2:12" x14ac:dyDescent="0.25">
      <c r="B90" s="933"/>
      <c r="C90" s="934"/>
      <c r="D90" s="934"/>
      <c r="E90" s="934"/>
      <c r="F90" s="934"/>
      <c r="G90" s="935"/>
      <c r="H90" s="933"/>
      <c r="I90" s="934"/>
      <c r="J90" s="934"/>
      <c r="K90" s="934"/>
      <c r="L90" s="935"/>
    </row>
    <row r="91" spans="2:12" x14ac:dyDescent="0.25">
      <c r="B91" s="933"/>
      <c r="C91" s="934"/>
      <c r="D91" s="934"/>
      <c r="E91" s="934"/>
      <c r="F91" s="934"/>
      <c r="G91" s="935"/>
      <c r="H91" s="933"/>
      <c r="I91" s="934"/>
      <c r="J91" s="934"/>
      <c r="K91" s="934"/>
      <c r="L91" s="935"/>
    </row>
    <row r="92" spans="2:12" x14ac:dyDescent="0.25">
      <c r="B92" s="933"/>
      <c r="C92" s="934"/>
      <c r="D92" s="934"/>
      <c r="E92" s="934"/>
      <c r="F92" s="934"/>
      <c r="G92" s="935"/>
      <c r="H92" s="933"/>
      <c r="I92" s="934"/>
      <c r="J92" s="934"/>
      <c r="K92" s="934"/>
      <c r="L92" s="935"/>
    </row>
    <row r="93" spans="2:12" x14ac:dyDescent="0.25">
      <c r="B93" s="933"/>
      <c r="C93" s="934"/>
      <c r="D93" s="934"/>
      <c r="E93" s="934"/>
      <c r="F93" s="934"/>
      <c r="G93" s="935"/>
      <c r="H93" s="933"/>
      <c r="I93" s="934"/>
      <c r="J93" s="934"/>
      <c r="K93" s="934"/>
      <c r="L93" s="935"/>
    </row>
    <row r="94" spans="2:12" x14ac:dyDescent="0.25">
      <c r="B94" s="933"/>
      <c r="C94" s="934"/>
      <c r="D94" s="934"/>
      <c r="E94" s="934"/>
      <c r="F94" s="934"/>
      <c r="G94" s="935"/>
      <c r="H94" s="933"/>
      <c r="I94" s="934"/>
      <c r="J94" s="934"/>
      <c r="K94" s="934"/>
      <c r="L94" s="935"/>
    </row>
    <row r="95" spans="2:12" x14ac:dyDescent="0.25">
      <c r="B95" s="933"/>
      <c r="C95" s="934"/>
      <c r="D95" s="934"/>
      <c r="E95" s="934"/>
      <c r="F95" s="934"/>
      <c r="G95" s="935"/>
      <c r="H95" s="933"/>
      <c r="I95" s="934"/>
      <c r="J95" s="934"/>
      <c r="K95" s="934"/>
      <c r="L95" s="935"/>
    </row>
    <row r="96" spans="2:12" x14ac:dyDescent="0.25">
      <c r="B96" s="933"/>
      <c r="C96" s="934"/>
      <c r="D96" s="934"/>
      <c r="E96" s="934"/>
      <c r="F96" s="934"/>
      <c r="G96" s="935"/>
      <c r="H96" s="933"/>
      <c r="I96" s="934"/>
      <c r="J96" s="934"/>
      <c r="K96" s="934"/>
      <c r="L96" s="935"/>
    </row>
    <row r="97" spans="2:12" x14ac:dyDescent="0.25">
      <c r="B97" s="933"/>
      <c r="C97" s="934"/>
      <c r="D97" s="934"/>
      <c r="E97" s="934"/>
      <c r="F97" s="934"/>
      <c r="G97" s="935"/>
      <c r="H97" s="933"/>
      <c r="I97" s="934"/>
      <c r="J97" s="934"/>
      <c r="K97" s="934"/>
      <c r="L97" s="935"/>
    </row>
    <row r="98" spans="2:12" x14ac:dyDescent="0.25">
      <c r="B98" s="933"/>
      <c r="C98" s="934"/>
      <c r="D98" s="934"/>
      <c r="E98" s="934"/>
      <c r="F98" s="934"/>
      <c r="G98" s="935"/>
      <c r="H98" s="933"/>
      <c r="I98" s="934"/>
      <c r="J98" s="934"/>
      <c r="K98" s="934"/>
      <c r="L98" s="935"/>
    </row>
    <row r="99" spans="2:12" x14ac:dyDescent="0.25">
      <c r="B99" s="933"/>
      <c r="C99" s="934"/>
      <c r="D99" s="934"/>
      <c r="E99" s="934"/>
      <c r="F99" s="934"/>
      <c r="G99" s="935"/>
      <c r="H99" s="933"/>
      <c r="I99" s="934"/>
      <c r="J99" s="934"/>
      <c r="K99" s="934"/>
      <c r="L99" s="935"/>
    </row>
    <row r="100" spans="2:12" x14ac:dyDescent="0.25">
      <c r="B100" s="933"/>
      <c r="C100" s="934"/>
      <c r="D100" s="934"/>
      <c r="E100" s="934"/>
      <c r="F100" s="934"/>
      <c r="G100" s="935"/>
      <c r="H100" s="933"/>
      <c r="I100" s="934"/>
      <c r="J100" s="934"/>
      <c r="K100" s="934"/>
      <c r="L100" s="935"/>
    </row>
    <row r="101" spans="2:12" x14ac:dyDescent="0.25">
      <c r="B101" s="933"/>
      <c r="C101" s="934"/>
      <c r="D101" s="934"/>
      <c r="E101" s="934"/>
      <c r="F101" s="934"/>
      <c r="G101" s="935"/>
      <c r="H101" s="933"/>
      <c r="I101" s="934"/>
      <c r="J101" s="934"/>
      <c r="K101" s="934"/>
      <c r="L101" s="935"/>
    </row>
    <row r="102" spans="2:12" ht="15.75" thickBot="1" x14ac:dyDescent="0.3">
      <c r="B102" s="933"/>
      <c r="C102" s="934"/>
      <c r="D102" s="934"/>
      <c r="E102" s="934"/>
      <c r="F102" s="934"/>
      <c r="G102" s="935"/>
      <c r="H102" s="933"/>
      <c r="I102" s="934"/>
      <c r="J102" s="934"/>
      <c r="K102" s="934"/>
      <c r="L102" s="935"/>
    </row>
    <row r="103" spans="2:12" ht="15.75" customHeight="1" x14ac:dyDescent="0.25">
      <c r="B103" s="1010" t="s">
        <v>935</v>
      </c>
      <c r="C103" s="1011"/>
      <c r="D103" s="1011"/>
      <c r="E103" s="1011"/>
      <c r="F103" s="1011"/>
      <c r="G103" s="1011"/>
      <c r="H103" s="1011"/>
      <c r="I103" s="1011"/>
      <c r="J103" s="1011"/>
      <c r="K103" s="1011"/>
      <c r="L103" s="1011"/>
    </row>
    <row r="104" spans="2:12" ht="31.5" customHeight="1" thickBot="1" x14ac:dyDescent="0.3">
      <c r="B104" s="1012"/>
      <c r="C104" s="1013"/>
      <c r="D104" s="1013"/>
      <c r="E104" s="1013"/>
      <c r="F104" s="1013"/>
      <c r="G104" s="1013"/>
      <c r="H104" s="1013"/>
      <c r="I104" s="1013"/>
      <c r="J104" s="1013"/>
      <c r="K104" s="1013"/>
      <c r="L104" s="1013"/>
    </row>
  </sheetData>
  <mergeCells count="37">
    <mergeCell ref="B103:L104"/>
    <mergeCell ref="B73:G86"/>
    <mergeCell ref="H73:L86"/>
    <mergeCell ref="B87:G88"/>
    <mergeCell ref="H87:L88"/>
    <mergeCell ref="B89:G102"/>
    <mergeCell ref="H89:L102"/>
    <mergeCell ref="B72:L72"/>
    <mergeCell ref="B56:G69"/>
    <mergeCell ref="H56:L69"/>
    <mergeCell ref="B54:G55"/>
    <mergeCell ref="H54:L55"/>
    <mergeCell ref="B40:G53"/>
    <mergeCell ref="H40:L53"/>
    <mergeCell ref="M54:M55"/>
    <mergeCell ref="B70:G71"/>
    <mergeCell ref="H70:L71"/>
    <mergeCell ref="M70:M71"/>
    <mergeCell ref="M37:M38"/>
    <mergeCell ref="B39:L39"/>
    <mergeCell ref="B6:L6"/>
    <mergeCell ref="B7:G20"/>
    <mergeCell ref="H7:L20"/>
    <mergeCell ref="B21:G22"/>
    <mergeCell ref="H21:L22"/>
    <mergeCell ref="M21:M22"/>
    <mergeCell ref="B23:G36"/>
    <mergeCell ref="H23:L36"/>
    <mergeCell ref="B37:G38"/>
    <mergeCell ref="H37:L38"/>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0"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213"/>
  <sheetViews>
    <sheetView view="pageBreakPreview" topLeftCell="A101" zoomScale="85" zoomScaleNormal="100" zoomScaleSheetLayoutView="85" zoomScalePageLayoutView="110" workbookViewId="0">
      <selection activeCell="N101" sqref="N101"/>
    </sheetView>
  </sheetViews>
  <sheetFormatPr baseColWidth="10" defaultColWidth="12" defaultRowHeight="15" x14ac:dyDescent="0.25"/>
  <cols>
    <col min="1" max="1" width="3.85546875" style="126" customWidth="1"/>
    <col min="2" max="2" width="4.85546875" style="126" customWidth="1"/>
    <col min="3" max="3" width="8.7109375" style="126" customWidth="1"/>
    <col min="4" max="4" width="8.42578125" style="126" customWidth="1"/>
    <col min="5" max="5" width="12" style="126"/>
    <col min="6" max="6" width="17.5703125" style="126" customWidth="1"/>
    <col min="7" max="7" width="10" style="126" customWidth="1"/>
    <col min="8" max="8" width="5.7109375" style="126" customWidth="1"/>
    <col min="9" max="9" width="23.5703125" style="126" customWidth="1"/>
    <col min="10" max="10" width="13.7109375" style="126" customWidth="1"/>
    <col min="11" max="11" width="14.140625" style="126" customWidth="1"/>
    <col min="12" max="12" width="3.5703125" style="126" customWidth="1"/>
    <col min="13" max="13" width="12.28515625" style="126" hidden="1" customWidth="1"/>
    <col min="14" max="16384" width="12" style="126"/>
  </cols>
  <sheetData>
    <row r="1" spans="2:12" ht="27.75" customHeight="1" x14ac:dyDescent="0.25">
      <c r="B1" s="913" t="s">
        <v>330</v>
      </c>
      <c r="C1" s="914"/>
      <c r="D1" s="914"/>
      <c r="E1" s="914"/>
      <c r="F1" s="914"/>
      <c r="G1" s="914"/>
      <c r="H1" s="914"/>
      <c r="I1" s="914"/>
      <c r="J1" s="914"/>
      <c r="K1" s="914"/>
      <c r="L1" s="915"/>
    </row>
    <row r="2" spans="2:12" ht="11.25" customHeight="1" x14ac:dyDescent="0.25">
      <c r="B2" s="916"/>
      <c r="C2" s="917"/>
      <c r="D2" s="917"/>
      <c r="E2" s="917"/>
      <c r="F2" s="917"/>
      <c r="G2" s="917"/>
      <c r="H2" s="917"/>
      <c r="I2" s="917"/>
      <c r="J2" s="917"/>
      <c r="K2" s="917"/>
      <c r="L2" s="918"/>
    </row>
    <row r="3" spans="2:12" ht="24.95" customHeight="1" thickBot="1" x14ac:dyDescent="0.3">
      <c r="B3" s="1016" t="s">
        <v>376</v>
      </c>
      <c r="C3" s="1017"/>
      <c r="D3" s="1017"/>
      <c r="E3" s="1018"/>
      <c r="F3" s="173">
        <v>44035</v>
      </c>
      <c r="G3" s="1016" t="s">
        <v>377</v>
      </c>
      <c r="H3" s="1017"/>
      <c r="I3" s="921"/>
      <c r="J3" s="1019">
        <v>44041</v>
      </c>
      <c r="K3" s="1020"/>
      <c r="L3" s="1021"/>
    </row>
    <row r="4" spans="2:12" ht="24.95" customHeight="1" x14ac:dyDescent="0.25">
      <c r="B4" s="1022" t="s">
        <v>328</v>
      </c>
      <c r="C4" s="1023"/>
      <c r="D4" s="1023"/>
      <c r="E4" s="1023"/>
      <c r="F4" s="1023"/>
      <c r="G4" s="1023"/>
      <c r="H4" s="1024"/>
      <c r="I4" s="158" t="s">
        <v>603</v>
      </c>
      <c r="J4" s="203" t="s">
        <v>2</v>
      </c>
      <c r="K4" s="931" t="s">
        <v>0</v>
      </c>
      <c r="L4" s="932"/>
    </row>
    <row r="5" spans="2:12" ht="24.95" customHeight="1" thickBot="1" x14ac:dyDescent="0.3">
      <c r="B5" s="1025"/>
      <c r="C5" s="1026"/>
      <c r="D5" s="1026"/>
      <c r="E5" s="1026"/>
      <c r="F5" s="1026"/>
      <c r="G5" s="1026"/>
      <c r="H5" s="1027"/>
      <c r="I5" s="186" t="s">
        <v>604</v>
      </c>
      <c r="J5" s="156">
        <v>2</v>
      </c>
      <c r="K5" s="994" t="s">
        <v>378</v>
      </c>
      <c r="L5" s="995"/>
    </row>
    <row r="6" spans="2:12" ht="15.75" customHeight="1" x14ac:dyDescent="0.25">
      <c r="B6" s="933" t="s">
        <v>553</v>
      </c>
      <c r="C6" s="934"/>
      <c r="D6" s="934"/>
      <c r="E6" s="934"/>
      <c r="F6" s="934"/>
      <c r="G6" s="935"/>
      <c r="H6" s="948" t="s">
        <v>554</v>
      </c>
      <c r="I6" s="949"/>
      <c r="J6" s="949"/>
      <c r="K6" s="949"/>
      <c r="L6" s="950"/>
    </row>
    <row r="7" spans="2:12" x14ac:dyDescent="0.25">
      <c r="B7" s="933"/>
      <c r="C7" s="934"/>
      <c r="D7" s="934"/>
      <c r="E7" s="934"/>
      <c r="F7" s="934"/>
      <c r="G7" s="935"/>
      <c r="H7" s="933"/>
      <c r="I7" s="934"/>
      <c r="J7" s="934"/>
      <c r="K7" s="934"/>
      <c r="L7" s="935"/>
    </row>
    <row r="8" spans="2:12" x14ac:dyDescent="0.25">
      <c r="B8" s="933"/>
      <c r="C8" s="934"/>
      <c r="D8" s="934"/>
      <c r="E8" s="934"/>
      <c r="F8" s="934"/>
      <c r="G8" s="935"/>
      <c r="H8" s="933"/>
      <c r="I8" s="934"/>
      <c r="J8" s="934"/>
      <c r="K8" s="934"/>
      <c r="L8" s="935"/>
    </row>
    <row r="9" spans="2:12" x14ac:dyDescent="0.25">
      <c r="B9" s="933"/>
      <c r="C9" s="934"/>
      <c r="D9" s="934"/>
      <c r="E9" s="934"/>
      <c r="F9" s="934"/>
      <c r="G9" s="935"/>
      <c r="H9" s="933"/>
      <c r="I9" s="934"/>
      <c r="J9" s="934"/>
      <c r="K9" s="934"/>
      <c r="L9" s="935"/>
    </row>
    <row r="10" spans="2:12" x14ac:dyDescent="0.25">
      <c r="B10" s="933"/>
      <c r="C10" s="934"/>
      <c r="D10" s="934"/>
      <c r="E10" s="934"/>
      <c r="F10" s="934"/>
      <c r="G10" s="935"/>
      <c r="H10" s="933"/>
      <c r="I10" s="934"/>
      <c r="J10" s="934"/>
      <c r="K10" s="934"/>
      <c r="L10" s="935"/>
    </row>
    <row r="11" spans="2:12" x14ac:dyDescent="0.25">
      <c r="B11" s="933"/>
      <c r="C11" s="934"/>
      <c r="D11" s="934"/>
      <c r="E11" s="934"/>
      <c r="F11" s="934"/>
      <c r="G11" s="935"/>
      <c r="H11" s="933"/>
      <c r="I11" s="934"/>
      <c r="J11" s="934"/>
      <c r="K11" s="934"/>
      <c r="L11" s="935"/>
    </row>
    <row r="12" spans="2:12" x14ac:dyDescent="0.25">
      <c r="B12" s="933"/>
      <c r="C12" s="934"/>
      <c r="D12" s="934"/>
      <c r="E12" s="934"/>
      <c r="F12" s="934"/>
      <c r="G12" s="935"/>
      <c r="H12" s="933"/>
      <c r="I12" s="934"/>
      <c r="J12" s="934"/>
      <c r="K12" s="934"/>
      <c r="L12" s="935"/>
    </row>
    <row r="13" spans="2:12" x14ac:dyDescent="0.25">
      <c r="B13" s="933"/>
      <c r="C13" s="934"/>
      <c r="D13" s="934"/>
      <c r="E13" s="934"/>
      <c r="F13" s="934"/>
      <c r="G13" s="935"/>
      <c r="H13" s="933"/>
      <c r="I13" s="934"/>
      <c r="J13" s="934"/>
      <c r="K13" s="934"/>
      <c r="L13" s="935"/>
    </row>
    <row r="14" spans="2:12" x14ac:dyDescent="0.25">
      <c r="B14" s="933"/>
      <c r="C14" s="934"/>
      <c r="D14" s="934"/>
      <c r="E14" s="934"/>
      <c r="F14" s="934"/>
      <c r="G14" s="935"/>
      <c r="H14" s="933"/>
      <c r="I14" s="934"/>
      <c r="J14" s="934"/>
      <c r="K14" s="934"/>
      <c r="L14" s="935"/>
    </row>
    <row r="15" spans="2:12" x14ac:dyDescent="0.25">
      <c r="B15" s="933"/>
      <c r="C15" s="934"/>
      <c r="D15" s="934"/>
      <c r="E15" s="934"/>
      <c r="F15" s="934"/>
      <c r="G15" s="935"/>
      <c r="H15" s="933"/>
      <c r="I15" s="934"/>
      <c r="J15" s="934"/>
      <c r="K15" s="934"/>
      <c r="L15" s="935"/>
    </row>
    <row r="16" spans="2:12" x14ac:dyDescent="0.25">
      <c r="B16" s="933"/>
      <c r="C16" s="934"/>
      <c r="D16" s="934"/>
      <c r="E16" s="934"/>
      <c r="F16" s="934"/>
      <c r="G16" s="935"/>
      <c r="H16" s="933"/>
      <c r="I16" s="934"/>
      <c r="J16" s="934"/>
      <c r="K16" s="934"/>
      <c r="L16" s="935"/>
    </row>
    <row r="17" spans="2:13" x14ac:dyDescent="0.25">
      <c r="B17" s="933"/>
      <c r="C17" s="934"/>
      <c r="D17" s="934"/>
      <c r="E17" s="934"/>
      <c r="F17" s="934"/>
      <c r="G17" s="935"/>
      <c r="H17" s="933"/>
      <c r="I17" s="934"/>
      <c r="J17" s="934"/>
      <c r="K17" s="934"/>
      <c r="L17" s="935"/>
    </row>
    <row r="18" spans="2:13" x14ac:dyDescent="0.25">
      <c r="B18" s="933"/>
      <c r="C18" s="934"/>
      <c r="D18" s="934"/>
      <c r="E18" s="934"/>
      <c r="F18" s="934"/>
      <c r="G18" s="935"/>
      <c r="H18" s="933"/>
      <c r="I18" s="934"/>
      <c r="J18" s="934"/>
      <c r="K18" s="934"/>
      <c r="L18" s="935"/>
    </row>
    <row r="19" spans="2:13" ht="15.75" thickBot="1" x14ac:dyDescent="0.3">
      <c r="B19" s="1028"/>
      <c r="C19" s="1029"/>
      <c r="D19" s="1029"/>
      <c r="E19" s="1029"/>
      <c r="F19" s="1029"/>
      <c r="G19" s="1030"/>
      <c r="H19" s="1028"/>
      <c r="I19" s="1029"/>
      <c r="J19" s="1029"/>
      <c r="K19" s="1029"/>
      <c r="L19" s="1030"/>
    </row>
    <row r="20" spans="2:13" ht="25.5" customHeight="1" x14ac:dyDescent="0.25">
      <c r="B20" s="1031" t="s">
        <v>959</v>
      </c>
      <c r="C20" s="1032"/>
      <c r="D20" s="1032"/>
      <c r="E20" s="1032"/>
      <c r="F20" s="1032"/>
      <c r="G20" s="1033"/>
      <c r="H20" s="1031" t="s">
        <v>960</v>
      </c>
      <c r="I20" s="1032"/>
      <c r="J20" s="1032"/>
      <c r="K20" s="1032"/>
      <c r="L20" s="1032"/>
      <c r="M20" s="1033"/>
    </row>
    <row r="21" spans="2:13" ht="23.25" customHeight="1" thickBot="1" x14ac:dyDescent="0.3">
      <c r="B21" s="1034"/>
      <c r="C21" s="1035"/>
      <c r="D21" s="1035"/>
      <c r="E21" s="1035"/>
      <c r="F21" s="1035"/>
      <c r="G21" s="1036"/>
      <c r="H21" s="1034"/>
      <c r="I21" s="1035"/>
      <c r="J21" s="1035"/>
      <c r="K21" s="1035"/>
      <c r="L21" s="1035"/>
      <c r="M21" s="1036"/>
    </row>
    <row r="22" spans="2:13" ht="15.75" customHeight="1" x14ac:dyDescent="0.25">
      <c r="B22" s="1037"/>
      <c r="C22" s="1038"/>
      <c r="D22" s="1038"/>
      <c r="E22" s="1038"/>
      <c r="F22" s="1038"/>
      <c r="G22" s="1039"/>
      <c r="H22" s="1037"/>
      <c r="I22" s="1038"/>
      <c r="J22" s="1038"/>
      <c r="K22" s="1038"/>
      <c r="L22" s="1039"/>
    </row>
    <row r="23" spans="2:13" x14ac:dyDescent="0.25">
      <c r="B23" s="1040"/>
      <c r="C23" s="1041"/>
      <c r="D23" s="1041"/>
      <c r="E23" s="1041"/>
      <c r="F23" s="1041"/>
      <c r="G23" s="1042"/>
      <c r="H23" s="1040"/>
      <c r="I23" s="1041"/>
      <c r="J23" s="1041"/>
      <c r="K23" s="1041"/>
      <c r="L23" s="1042"/>
    </row>
    <row r="24" spans="2:13" x14ac:dyDescent="0.25">
      <c r="B24" s="1040"/>
      <c r="C24" s="1041"/>
      <c r="D24" s="1041"/>
      <c r="E24" s="1041"/>
      <c r="F24" s="1041"/>
      <c r="G24" s="1042"/>
      <c r="H24" s="1040"/>
      <c r="I24" s="1041"/>
      <c r="J24" s="1041"/>
      <c r="K24" s="1041"/>
      <c r="L24" s="1042"/>
    </row>
    <row r="25" spans="2:13" x14ac:dyDescent="0.25">
      <c r="B25" s="1040"/>
      <c r="C25" s="1041"/>
      <c r="D25" s="1041"/>
      <c r="E25" s="1041"/>
      <c r="F25" s="1041"/>
      <c r="G25" s="1042"/>
      <c r="H25" s="1040"/>
      <c r="I25" s="1041"/>
      <c r="J25" s="1041"/>
      <c r="K25" s="1041"/>
      <c r="L25" s="1042"/>
    </row>
    <row r="26" spans="2:13" x14ac:dyDescent="0.25">
      <c r="B26" s="1040"/>
      <c r="C26" s="1041"/>
      <c r="D26" s="1041"/>
      <c r="E26" s="1041"/>
      <c r="F26" s="1041"/>
      <c r="G26" s="1042"/>
      <c r="H26" s="1040"/>
      <c r="I26" s="1041"/>
      <c r="J26" s="1041"/>
      <c r="K26" s="1041"/>
      <c r="L26" s="1042"/>
    </row>
    <row r="27" spans="2:13" x14ac:dyDescent="0.25">
      <c r="B27" s="1040"/>
      <c r="C27" s="1041"/>
      <c r="D27" s="1041"/>
      <c r="E27" s="1041"/>
      <c r="F27" s="1041"/>
      <c r="G27" s="1042"/>
      <c r="H27" s="1040"/>
      <c r="I27" s="1041"/>
      <c r="J27" s="1041"/>
      <c r="K27" s="1041"/>
      <c r="L27" s="1042"/>
    </row>
    <row r="28" spans="2:13" x14ac:dyDescent="0.25">
      <c r="B28" s="1040"/>
      <c r="C28" s="1041"/>
      <c r="D28" s="1041"/>
      <c r="E28" s="1041"/>
      <c r="F28" s="1041"/>
      <c r="G28" s="1042"/>
      <c r="H28" s="1040"/>
      <c r="I28" s="1041"/>
      <c r="J28" s="1041"/>
      <c r="K28" s="1041"/>
      <c r="L28" s="1042"/>
    </row>
    <row r="29" spans="2:13" x14ac:dyDescent="0.25">
      <c r="B29" s="1040"/>
      <c r="C29" s="1041"/>
      <c r="D29" s="1041"/>
      <c r="E29" s="1041"/>
      <c r="F29" s="1041"/>
      <c r="G29" s="1042"/>
      <c r="H29" s="1040"/>
      <c r="I29" s="1041"/>
      <c r="J29" s="1041"/>
      <c r="K29" s="1041"/>
      <c r="L29" s="1042"/>
    </row>
    <row r="30" spans="2:13" x14ac:dyDescent="0.25">
      <c r="B30" s="1040"/>
      <c r="C30" s="1041"/>
      <c r="D30" s="1041"/>
      <c r="E30" s="1041"/>
      <c r="F30" s="1041"/>
      <c r="G30" s="1042"/>
      <c r="H30" s="1040"/>
      <c r="I30" s="1041"/>
      <c r="J30" s="1041"/>
      <c r="K30" s="1041"/>
      <c r="L30" s="1042"/>
    </row>
    <row r="31" spans="2:13" x14ac:dyDescent="0.25">
      <c r="B31" s="1040"/>
      <c r="C31" s="1041"/>
      <c r="D31" s="1041"/>
      <c r="E31" s="1041"/>
      <c r="F31" s="1041"/>
      <c r="G31" s="1042"/>
      <c r="H31" s="1040"/>
      <c r="I31" s="1041"/>
      <c r="J31" s="1041"/>
      <c r="K31" s="1041"/>
      <c r="L31" s="1042"/>
    </row>
    <row r="32" spans="2:13" x14ac:dyDescent="0.25">
      <c r="B32" s="1040"/>
      <c r="C32" s="1041"/>
      <c r="D32" s="1041"/>
      <c r="E32" s="1041"/>
      <c r="F32" s="1041"/>
      <c r="G32" s="1042"/>
      <c r="H32" s="1040"/>
      <c r="I32" s="1041"/>
      <c r="J32" s="1041"/>
      <c r="K32" s="1041"/>
      <c r="L32" s="1042"/>
    </row>
    <row r="33" spans="2:12" x14ac:dyDescent="0.25">
      <c r="B33" s="1040"/>
      <c r="C33" s="1041"/>
      <c r="D33" s="1041"/>
      <c r="E33" s="1041"/>
      <c r="F33" s="1041"/>
      <c r="G33" s="1042"/>
      <c r="H33" s="1040"/>
      <c r="I33" s="1041"/>
      <c r="J33" s="1041"/>
      <c r="K33" s="1041"/>
      <c r="L33" s="1042"/>
    </row>
    <row r="34" spans="2:12" x14ac:dyDescent="0.25">
      <c r="B34" s="1040"/>
      <c r="C34" s="1041"/>
      <c r="D34" s="1041"/>
      <c r="E34" s="1041"/>
      <c r="F34" s="1041"/>
      <c r="G34" s="1042"/>
      <c r="H34" s="1040"/>
      <c r="I34" s="1041"/>
      <c r="J34" s="1041"/>
      <c r="K34" s="1041"/>
      <c r="L34" s="1042"/>
    </row>
    <row r="35" spans="2:12" ht="15.75" thickBot="1" x14ac:dyDescent="0.3">
      <c r="B35" s="1043"/>
      <c r="C35" s="1044"/>
      <c r="D35" s="1044"/>
      <c r="E35" s="1044"/>
      <c r="F35" s="1044"/>
      <c r="G35" s="1045"/>
      <c r="H35" s="1043"/>
      <c r="I35" s="1044"/>
      <c r="J35" s="1044"/>
      <c r="K35" s="1044"/>
      <c r="L35" s="1045"/>
    </row>
    <row r="36" spans="2:12" ht="15" customHeight="1" x14ac:dyDescent="0.25">
      <c r="B36" s="963" t="s">
        <v>961</v>
      </c>
      <c r="C36" s="964"/>
      <c r="D36" s="964"/>
      <c r="E36" s="964"/>
      <c r="F36" s="964"/>
      <c r="G36" s="965"/>
      <c r="H36" s="1046" t="s">
        <v>962</v>
      </c>
      <c r="I36" s="1047"/>
      <c r="J36" s="1047"/>
      <c r="K36" s="1047"/>
      <c r="L36" s="1047"/>
    </row>
    <row r="37" spans="2:12" ht="30" customHeight="1" thickBot="1" x14ac:dyDescent="0.3">
      <c r="B37" s="966"/>
      <c r="C37" s="967"/>
      <c r="D37" s="967"/>
      <c r="E37" s="967"/>
      <c r="F37" s="967"/>
      <c r="G37" s="968"/>
      <c r="H37" s="1048"/>
      <c r="I37" s="982"/>
      <c r="J37" s="982"/>
      <c r="K37" s="982"/>
      <c r="L37" s="982"/>
    </row>
    <row r="38" spans="2:12" ht="15.75" customHeight="1" x14ac:dyDescent="0.25">
      <c r="B38" s="1037"/>
      <c r="C38" s="1038"/>
      <c r="D38" s="1038"/>
      <c r="E38" s="1038"/>
      <c r="F38" s="1038"/>
      <c r="G38" s="1039"/>
      <c r="H38" s="1037"/>
      <c r="I38" s="1038"/>
      <c r="J38" s="1038"/>
      <c r="K38" s="1038"/>
      <c r="L38" s="1039"/>
    </row>
    <row r="39" spans="2:12" x14ac:dyDescent="0.25">
      <c r="B39" s="1040"/>
      <c r="C39" s="1041"/>
      <c r="D39" s="1041"/>
      <c r="E39" s="1041"/>
      <c r="F39" s="1041"/>
      <c r="G39" s="1042"/>
      <c r="H39" s="1040"/>
      <c r="I39" s="1041"/>
      <c r="J39" s="1041"/>
      <c r="K39" s="1041"/>
      <c r="L39" s="1042"/>
    </row>
    <row r="40" spans="2:12" x14ac:dyDescent="0.25">
      <c r="B40" s="1040"/>
      <c r="C40" s="1041"/>
      <c r="D40" s="1041"/>
      <c r="E40" s="1041"/>
      <c r="F40" s="1041"/>
      <c r="G40" s="1042"/>
      <c r="H40" s="1040"/>
      <c r="I40" s="1041"/>
      <c r="J40" s="1041"/>
      <c r="K40" s="1041"/>
      <c r="L40" s="1042"/>
    </row>
    <row r="41" spans="2:12" x14ac:dyDescent="0.25">
      <c r="B41" s="1040"/>
      <c r="C41" s="1041"/>
      <c r="D41" s="1041"/>
      <c r="E41" s="1041"/>
      <c r="F41" s="1041"/>
      <c r="G41" s="1042"/>
      <c r="H41" s="1040"/>
      <c r="I41" s="1041"/>
      <c r="J41" s="1041"/>
      <c r="K41" s="1041"/>
      <c r="L41" s="1042"/>
    </row>
    <row r="42" spans="2:12" x14ac:dyDescent="0.25">
      <c r="B42" s="1040"/>
      <c r="C42" s="1041"/>
      <c r="D42" s="1041"/>
      <c r="E42" s="1041"/>
      <c r="F42" s="1041"/>
      <c r="G42" s="1042"/>
      <c r="H42" s="1040"/>
      <c r="I42" s="1041"/>
      <c r="J42" s="1041"/>
      <c r="K42" s="1041"/>
      <c r="L42" s="1042"/>
    </row>
    <row r="43" spans="2:12" x14ac:dyDescent="0.25">
      <c r="B43" s="1040"/>
      <c r="C43" s="1041"/>
      <c r="D43" s="1041"/>
      <c r="E43" s="1041"/>
      <c r="F43" s="1041"/>
      <c r="G43" s="1042"/>
      <c r="H43" s="1040"/>
      <c r="I43" s="1041"/>
      <c r="J43" s="1041"/>
      <c r="K43" s="1041"/>
      <c r="L43" s="1042"/>
    </row>
    <row r="44" spans="2:12" x14ac:dyDescent="0.25">
      <c r="B44" s="1040"/>
      <c r="C44" s="1041"/>
      <c r="D44" s="1041"/>
      <c r="E44" s="1041"/>
      <c r="F44" s="1041"/>
      <c r="G44" s="1042"/>
      <c r="H44" s="1040"/>
      <c r="I44" s="1041"/>
      <c r="J44" s="1041"/>
      <c r="K44" s="1041"/>
      <c r="L44" s="1042"/>
    </row>
    <row r="45" spans="2:12" x14ac:dyDescent="0.25">
      <c r="B45" s="1040"/>
      <c r="C45" s="1041"/>
      <c r="D45" s="1041"/>
      <c r="E45" s="1041"/>
      <c r="F45" s="1041"/>
      <c r="G45" s="1042"/>
      <c r="H45" s="1040"/>
      <c r="I45" s="1041"/>
      <c r="J45" s="1041"/>
      <c r="K45" s="1041"/>
      <c r="L45" s="1042"/>
    </row>
    <row r="46" spans="2:12" x14ac:dyDescent="0.25">
      <c r="B46" s="1040"/>
      <c r="C46" s="1041"/>
      <c r="D46" s="1041"/>
      <c r="E46" s="1041"/>
      <c r="F46" s="1041"/>
      <c r="G46" s="1042"/>
      <c r="H46" s="1040"/>
      <c r="I46" s="1041"/>
      <c r="J46" s="1041"/>
      <c r="K46" s="1041"/>
      <c r="L46" s="1042"/>
    </row>
    <row r="47" spans="2:12" x14ac:dyDescent="0.25">
      <c r="B47" s="1040"/>
      <c r="C47" s="1041"/>
      <c r="D47" s="1041"/>
      <c r="E47" s="1041"/>
      <c r="F47" s="1041"/>
      <c r="G47" s="1042"/>
      <c r="H47" s="1040"/>
      <c r="I47" s="1041"/>
      <c r="J47" s="1041"/>
      <c r="K47" s="1041"/>
      <c r="L47" s="1042"/>
    </row>
    <row r="48" spans="2:12" x14ac:dyDescent="0.25">
      <c r="B48" s="1040"/>
      <c r="C48" s="1041"/>
      <c r="D48" s="1041"/>
      <c r="E48" s="1041"/>
      <c r="F48" s="1041"/>
      <c r="G48" s="1042"/>
      <c r="H48" s="1040"/>
      <c r="I48" s="1041"/>
      <c r="J48" s="1041"/>
      <c r="K48" s="1041"/>
      <c r="L48" s="1042"/>
    </row>
    <row r="49" spans="2:12" x14ac:dyDescent="0.25">
      <c r="B49" s="1040"/>
      <c r="C49" s="1041"/>
      <c r="D49" s="1041"/>
      <c r="E49" s="1041"/>
      <c r="F49" s="1041"/>
      <c r="G49" s="1042"/>
      <c r="H49" s="1040"/>
      <c r="I49" s="1041"/>
      <c r="J49" s="1041"/>
      <c r="K49" s="1041"/>
      <c r="L49" s="1042"/>
    </row>
    <row r="50" spans="2:12" x14ac:dyDescent="0.25">
      <c r="B50" s="1040"/>
      <c r="C50" s="1041"/>
      <c r="D50" s="1041"/>
      <c r="E50" s="1041"/>
      <c r="F50" s="1041"/>
      <c r="G50" s="1042"/>
      <c r="H50" s="1040"/>
      <c r="I50" s="1041"/>
      <c r="J50" s="1041"/>
      <c r="K50" s="1041"/>
      <c r="L50" s="1042"/>
    </row>
    <row r="51" spans="2:12" ht="15.75" thickBot="1" x14ac:dyDescent="0.3">
      <c r="B51" s="1043"/>
      <c r="C51" s="1044"/>
      <c r="D51" s="1044"/>
      <c r="E51" s="1044"/>
      <c r="F51" s="1044"/>
      <c r="G51" s="1045"/>
      <c r="H51" s="1043"/>
      <c r="I51" s="1044"/>
      <c r="J51" s="1044"/>
      <c r="K51" s="1044"/>
      <c r="L51" s="1045"/>
    </row>
    <row r="52" spans="2:12" ht="15" customHeight="1" x14ac:dyDescent="0.25">
      <c r="B52" s="1049" t="s">
        <v>963</v>
      </c>
      <c r="C52" s="1050"/>
      <c r="D52" s="1050"/>
      <c r="E52" s="1050"/>
      <c r="F52" s="1050"/>
      <c r="G52" s="1051"/>
      <c r="H52" s="1055" t="s">
        <v>964</v>
      </c>
      <c r="I52" s="1056"/>
      <c r="J52" s="1056"/>
      <c r="K52" s="1056"/>
      <c r="L52" s="1057"/>
    </row>
    <row r="53" spans="2:12" ht="30" customHeight="1" thickBot="1" x14ac:dyDescent="0.3">
      <c r="B53" s="1052"/>
      <c r="C53" s="1053"/>
      <c r="D53" s="1053"/>
      <c r="E53" s="1053"/>
      <c r="F53" s="1053"/>
      <c r="G53" s="1054"/>
      <c r="H53" s="1058"/>
      <c r="I53" s="1059"/>
      <c r="J53" s="1059"/>
      <c r="K53" s="1059"/>
      <c r="L53" s="1060"/>
    </row>
    <row r="54" spans="2:12" ht="15.75" customHeight="1" x14ac:dyDescent="0.25">
      <c r="B54" s="1037"/>
      <c r="C54" s="1038"/>
      <c r="D54" s="1038"/>
      <c r="E54" s="1038"/>
      <c r="F54" s="1038"/>
      <c r="G54" s="1039"/>
      <c r="H54" s="1037"/>
      <c r="I54" s="1038"/>
      <c r="J54" s="1038"/>
      <c r="K54" s="1038"/>
      <c r="L54" s="1039"/>
    </row>
    <row r="55" spans="2:12" x14ac:dyDescent="0.25">
      <c r="B55" s="1040"/>
      <c r="C55" s="1041"/>
      <c r="D55" s="1041"/>
      <c r="E55" s="1041"/>
      <c r="F55" s="1041"/>
      <c r="G55" s="1042"/>
      <c r="H55" s="1040"/>
      <c r="I55" s="1041"/>
      <c r="J55" s="1041"/>
      <c r="K55" s="1041"/>
      <c r="L55" s="1042"/>
    </row>
    <row r="56" spans="2:12" x14ac:dyDescent="0.25">
      <c r="B56" s="1040"/>
      <c r="C56" s="1041"/>
      <c r="D56" s="1041"/>
      <c r="E56" s="1041"/>
      <c r="F56" s="1041"/>
      <c r="G56" s="1042"/>
      <c r="H56" s="1040"/>
      <c r="I56" s="1041"/>
      <c r="J56" s="1041"/>
      <c r="K56" s="1041"/>
      <c r="L56" s="1042"/>
    </row>
    <row r="57" spans="2:12" x14ac:dyDescent="0.25">
      <c r="B57" s="1040"/>
      <c r="C57" s="1041"/>
      <c r="D57" s="1041"/>
      <c r="E57" s="1041"/>
      <c r="F57" s="1041"/>
      <c r="G57" s="1042"/>
      <c r="H57" s="1040"/>
      <c r="I57" s="1041"/>
      <c r="J57" s="1041"/>
      <c r="K57" s="1041"/>
      <c r="L57" s="1042"/>
    </row>
    <row r="58" spans="2:12" x14ac:dyDescent="0.25">
      <c r="B58" s="1040"/>
      <c r="C58" s="1041"/>
      <c r="D58" s="1041"/>
      <c r="E58" s="1041"/>
      <c r="F58" s="1041"/>
      <c r="G58" s="1042"/>
      <c r="H58" s="1040"/>
      <c r="I58" s="1041"/>
      <c r="J58" s="1041"/>
      <c r="K58" s="1041"/>
      <c r="L58" s="1042"/>
    </row>
    <row r="59" spans="2:12" x14ac:dyDescent="0.25">
      <c r="B59" s="1040"/>
      <c r="C59" s="1041"/>
      <c r="D59" s="1041"/>
      <c r="E59" s="1041"/>
      <c r="F59" s="1041"/>
      <c r="G59" s="1042"/>
      <c r="H59" s="1040"/>
      <c r="I59" s="1041"/>
      <c r="J59" s="1041"/>
      <c r="K59" s="1041"/>
      <c r="L59" s="1042"/>
    </row>
    <row r="60" spans="2:12" x14ac:dyDescent="0.25">
      <c r="B60" s="1040"/>
      <c r="C60" s="1041"/>
      <c r="D60" s="1041"/>
      <c r="E60" s="1041"/>
      <c r="F60" s="1041"/>
      <c r="G60" s="1042"/>
      <c r="H60" s="1040"/>
      <c r="I60" s="1041"/>
      <c r="J60" s="1041"/>
      <c r="K60" s="1041"/>
      <c r="L60" s="1042"/>
    </row>
    <row r="61" spans="2:12" x14ac:dyDescent="0.25">
      <c r="B61" s="1040"/>
      <c r="C61" s="1041"/>
      <c r="D61" s="1041"/>
      <c r="E61" s="1041"/>
      <c r="F61" s="1041"/>
      <c r="G61" s="1042"/>
      <c r="H61" s="1040"/>
      <c r="I61" s="1041"/>
      <c r="J61" s="1041"/>
      <c r="K61" s="1041"/>
      <c r="L61" s="1042"/>
    </row>
    <row r="62" spans="2:12" x14ac:dyDescent="0.25">
      <c r="B62" s="1040"/>
      <c r="C62" s="1041"/>
      <c r="D62" s="1041"/>
      <c r="E62" s="1041"/>
      <c r="F62" s="1041"/>
      <c r="G62" s="1042"/>
      <c r="H62" s="1040"/>
      <c r="I62" s="1041"/>
      <c r="J62" s="1041"/>
      <c r="K62" s="1041"/>
      <c r="L62" s="1042"/>
    </row>
    <row r="63" spans="2:12" x14ac:dyDescent="0.25">
      <c r="B63" s="1040"/>
      <c r="C63" s="1041"/>
      <c r="D63" s="1041"/>
      <c r="E63" s="1041"/>
      <c r="F63" s="1041"/>
      <c r="G63" s="1042"/>
      <c r="H63" s="1040"/>
      <c r="I63" s="1041"/>
      <c r="J63" s="1041"/>
      <c r="K63" s="1041"/>
      <c r="L63" s="1042"/>
    </row>
    <row r="64" spans="2:12" x14ac:dyDescent="0.25">
      <c r="B64" s="1040"/>
      <c r="C64" s="1041"/>
      <c r="D64" s="1041"/>
      <c r="E64" s="1041"/>
      <c r="F64" s="1041"/>
      <c r="G64" s="1042"/>
      <c r="H64" s="1040"/>
      <c r="I64" s="1041"/>
      <c r="J64" s="1041"/>
      <c r="K64" s="1041"/>
      <c r="L64" s="1042"/>
    </row>
    <row r="65" spans="2:12" x14ac:dyDescent="0.25">
      <c r="B65" s="1040"/>
      <c r="C65" s="1041"/>
      <c r="D65" s="1041"/>
      <c r="E65" s="1041"/>
      <c r="F65" s="1041"/>
      <c r="G65" s="1042"/>
      <c r="H65" s="1040"/>
      <c r="I65" s="1041"/>
      <c r="J65" s="1041"/>
      <c r="K65" s="1041"/>
      <c r="L65" s="1042"/>
    </row>
    <row r="66" spans="2:12" x14ac:dyDescent="0.25">
      <c r="B66" s="1040"/>
      <c r="C66" s="1041"/>
      <c r="D66" s="1041"/>
      <c r="E66" s="1041"/>
      <c r="F66" s="1041"/>
      <c r="G66" s="1042"/>
      <c r="H66" s="1040"/>
      <c r="I66" s="1041"/>
      <c r="J66" s="1041"/>
      <c r="K66" s="1041"/>
      <c r="L66" s="1042"/>
    </row>
    <row r="67" spans="2:12" ht="15.75" thickBot="1" x14ac:dyDescent="0.3">
      <c r="B67" s="1043"/>
      <c r="C67" s="1044"/>
      <c r="D67" s="1044"/>
      <c r="E67" s="1044"/>
      <c r="F67" s="1044"/>
      <c r="G67" s="1045"/>
      <c r="H67" s="1043"/>
      <c r="I67" s="1044"/>
      <c r="J67" s="1044"/>
      <c r="K67" s="1044"/>
      <c r="L67" s="1045"/>
    </row>
    <row r="68" spans="2:12" ht="15" customHeight="1" x14ac:dyDescent="0.25">
      <c r="B68" s="1049" t="s">
        <v>965</v>
      </c>
      <c r="C68" s="1050"/>
      <c r="D68" s="1050"/>
      <c r="E68" s="1050"/>
      <c r="F68" s="1050"/>
      <c r="G68" s="1051"/>
      <c r="H68" s="1055" t="s">
        <v>966</v>
      </c>
      <c r="I68" s="1056"/>
      <c r="J68" s="1056"/>
      <c r="K68" s="1056"/>
      <c r="L68" s="1057"/>
    </row>
    <row r="69" spans="2:12" ht="30" customHeight="1" thickBot="1" x14ac:dyDescent="0.3">
      <c r="B69" s="1052"/>
      <c r="C69" s="1053"/>
      <c r="D69" s="1053"/>
      <c r="E69" s="1053"/>
      <c r="F69" s="1053"/>
      <c r="G69" s="1054"/>
      <c r="H69" s="1058"/>
      <c r="I69" s="1059"/>
      <c r="J69" s="1059"/>
      <c r="K69" s="1059"/>
      <c r="L69" s="1060"/>
    </row>
    <row r="70" spans="2:12" ht="15.75" customHeight="1" x14ac:dyDescent="0.25">
      <c r="B70" s="1037"/>
      <c r="C70" s="1038"/>
      <c r="D70" s="1038"/>
      <c r="E70" s="1038"/>
      <c r="F70" s="1038"/>
      <c r="G70" s="1039"/>
      <c r="H70" s="1037"/>
      <c r="I70" s="1038"/>
      <c r="J70" s="1038"/>
      <c r="K70" s="1038"/>
      <c r="L70" s="1039"/>
    </row>
    <row r="71" spans="2:12" x14ac:dyDescent="0.25">
      <c r="B71" s="1040"/>
      <c r="C71" s="1041"/>
      <c r="D71" s="1041"/>
      <c r="E71" s="1041"/>
      <c r="F71" s="1041"/>
      <c r="G71" s="1042"/>
      <c r="H71" s="1040"/>
      <c r="I71" s="1041"/>
      <c r="J71" s="1041"/>
      <c r="K71" s="1041"/>
      <c r="L71" s="1042"/>
    </row>
    <row r="72" spans="2:12" x14ac:dyDescent="0.25">
      <c r="B72" s="1040"/>
      <c r="C72" s="1041"/>
      <c r="D72" s="1041"/>
      <c r="E72" s="1041"/>
      <c r="F72" s="1041"/>
      <c r="G72" s="1042"/>
      <c r="H72" s="1040"/>
      <c r="I72" s="1041"/>
      <c r="J72" s="1041"/>
      <c r="K72" s="1041"/>
      <c r="L72" s="1042"/>
    </row>
    <row r="73" spans="2:12" x14ac:dyDescent="0.25">
      <c r="B73" s="1040"/>
      <c r="C73" s="1041"/>
      <c r="D73" s="1041"/>
      <c r="E73" s="1041"/>
      <c r="F73" s="1041"/>
      <c r="G73" s="1042"/>
      <c r="H73" s="1040"/>
      <c r="I73" s="1041"/>
      <c r="J73" s="1041"/>
      <c r="K73" s="1041"/>
      <c r="L73" s="1042"/>
    </row>
    <row r="74" spans="2:12" x14ac:dyDescent="0.25">
      <c r="B74" s="1040"/>
      <c r="C74" s="1041"/>
      <c r="D74" s="1041"/>
      <c r="E74" s="1041"/>
      <c r="F74" s="1041"/>
      <c r="G74" s="1042"/>
      <c r="H74" s="1040"/>
      <c r="I74" s="1041"/>
      <c r="J74" s="1041"/>
      <c r="K74" s="1041"/>
      <c r="L74" s="1042"/>
    </row>
    <row r="75" spans="2:12" x14ac:dyDescent="0.25">
      <c r="B75" s="1040"/>
      <c r="C75" s="1041"/>
      <c r="D75" s="1041"/>
      <c r="E75" s="1041"/>
      <c r="F75" s="1041"/>
      <c r="G75" s="1042"/>
      <c r="H75" s="1040"/>
      <c r="I75" s="1041"/>
      <c r="J75" s="1041"/>
      <c r="K75" s="1041"/>
      <c r="L75" s="1042"/>
    </row>
    <row r="76" spans="2:12" x14ac:dyDescent="0.25">
      <c r="B76" s="1040"/>
      <c r="C76" s="1041"/>
      <c r="D76" s="1041"/>
      <c r="E76" s="1041"/>
      <c r="F76" s="1041"/>
      <c r="G76" s="1042"/>
      <c r="H76" s="1040"/>
      <c r="I76" s="1041"/>
      <c r="J76" s="1041"/>
      <c r="K76" s="1041"/>
      <c r="L76" s="1042"/>
    </row>
    <row r="77" spans="2:12" x14ac:dyDescent="0.25">
      <c r="B77" s="1040"/>
      <c r="C77" s="1041"/>
      <c r="D77" s="1041"/>
      <c r="E77" s="1041"/>
      <c r="F77" s="1041"/>
      <c r="G77" s="1042"/>
      <c r="H77" s="1040"/>
      <c r="I77" s="1041"/>
      <c r="J77" s="1041"/>
      <c r="K77" s="1041"/>
      <c r="L77" s="1042"/>
    </row>
    <row r="78" spans="2:12" x14ac:dyDescent="0.25">
      <c r="B78" s="1040"/>
      <c r="C78" s="1041"/>
      <c r="D78" s="1041"/>
      <c r="E78" s="1041"/>
      <c r="F78" s="1041"/>
      <c r="G78" s="1042"/>
      <c r="H78" s="1040"/>
      <c r="I78" s="1041"/>
      <c r="J78" s="1041"/>
      <c r="K78" s="1041"/>
      <c r="L78" s="1042"/>
    </row>
    <row r="79" spans="2:12" x14ac:dyDescent="0.25">
      <c r="B79" s="1040"/>
      <c r="C79" s="1041"/>
      <c r="D79" s="1041"/>
      <c r="E79" s="1041"/>
      <c r="F79" s="1041"/>
      <c r="G79" s="1042"/>
      <c r="H79" s="1040"/>
      <c r="I79" s="1041"/>
      <c r="J79" s="1041"/>
      <c r="K79" s="1041"/>
      <c r="L79" s="1042"/>
    </row>
    <row r="80" spans="2:12" x14ac:dyDescent="0.25">
      <c r="B80" s="1040"/>
      <c r="C80" s="1041"/>
      <c r="D80" s="1041"/>
      <c r="E80" s="1041"/>
      <c r="F80" s="1041"/>
      <c r="G80" s="1042"/>
      <c r="H80" s="1040"/>
      <c r="I80" s="1041"/>
      <c r="J80" s="1041"/>
      <c r="K80" s="1041"/>
      <c r="L80" s="1042"/>
    </row>
    <row r="81" spans="2:12" x14ac:dyDescent="0.25">
      <c r="B81" s="1040"/>
      <c r="C81" s="1041"/>
      <c r="D81" s="1041"/>
      <c r="E81" s="1041"/>
      <c r="F81" s="1041"/>
      <c r="G81" s="1042"/>
      <c r="H81" s="1040"/>
      <c r="I81" s="1041"/>
      <c r="J81" s="1041"/>
      <c r="K81" s="1041"/>
      <c r="L81" s="1042"/>
    </row>
    <row r="82" spans="2:12" x14ac:dyDescent="0.25">
      <c r="B82" s="1040"/>
      <c r="C82" s="1041"/>
      <c r="D82" s="1041"/>
      <c r="E82" s="1041"/>
      <c r="F82" s="1041"/>
      <c r="G82" s="1042"/>
      <c r="H82" s="1040"/>
      <c r="I82" s="1041"/>
      <c r="J82" s="1041"/>
      <c r="K82" s="1041"/>
      <c r="L82" s="1042"/>
    </row>
    <row r="83" spans="2:12" ht="15.75" thickBot="1" x14ac:dyDescent="0.3">
      <c r="B83" s="1043"/>
      <c r="C83" s="1044"/>
      <c r="D83" s="1044"/>
      <c r="E83" s="1044"/>
      <c r="F83" s="1044"/>
      <c r="G83" s="1045"/>
      <c r="H83" s="1043"/>
      <c r="I83" s="1044"/>
      <c r="J83" s="1044"/>
      <c r="K83" s="1044"/>
      <c r="L83" s="1045"/>
    </row>
    <row r="84" spans="2:12" ht="15" customHeight="1" x14ac:dyDescent="0.25">
      <c r="B84" s="963" t="s">
        <v>667</v>
      </c>
      <c r="C84" s="964"/>
      <c r="D84" s="964"/>
      <c r="E84" s="964"/>
      <c r="F84" s="964"/>
      <c r="G84" s="965"/>
      <c r="H84" s="1048" t="s">
        <v>668</v>
      </c>
      <c r="I84" s="982"/>
      <c r="J84" s="982"/>
      <c r="K84" s="982"/>
      <c r="L84" s="982"/>
    </row>
    <row r="85" spans="2:12" ht="30" customHeight="1" thickBot="1" x14ac:dyDescent="0.3">
      <c r="B85" s="966"/>
      <c r="C85" s="967"/>
      <c r="D85" s="967"/>
      <c r="E85" s="967"/>
      <c r="F85" s="967"/>
      <c r="G85" s="968"/>
      <c r="H85" s="1048"/>
      <c r="I85" s="982"/>
      <c r="J85" s="982"/>
      <c r="K85" s="982"/>
      <c r="L85" s="982"/>
    </row>
    <row r="86" spans="2:12" ht="15.75" customHeight="1" x14ac:dyDescent="0.25">
      <c r="B86" s="1037"/>
      <c r="C86" s="1038"/>
      <c r="D86" s="1038"/>
      <c r="E86" s="1038"/>
      <c r="F86" s="1038"/>
      <c r="G86" s="1039"/>
      <c r="H86" s="1037"/>
      <c r="I86" s="1038"/>
      <c r="J86" s="1038"/>
      <c r="K86" s="1038"/>
      <c r="L86" s="1039"/>
    </row>
    <row r="87" spans="2:12" x14ac:dyDescent="0.25">
      <c r="B87" s="1040"/>
      <c r="C87" s="1041"/>
      <c r="D87" s="1041"/>
      <c r="E87" s="1041"/>
      <c r="F87" s="1041"/>
      <c r="G87" s="1042"/>
      <c r="H87" s="1040"/>
      <c r="I87" s="1041"/>
      <c r="J87" s="1041"/>
      <c r="K87" s="1041"/>
      <c r="L87" s="1042"/>
    </row>
    <row r="88" spans="2:12" x14ac:dyDescent="0.25">
      <c r="B88" s="1040"/>
      <c r="C88" s="1041"/>
      <c r="D88" s="1041"/>
      <c r="E88" s="1041"/>
      <c r="F88" s="1041"/>
      <c r="G88" s="1042"/>
      <c r="H88" s="1040"/>
      <c r="I88" s="1041"/>
      <c r="J88" s="1041"/>
      <c r="K88" s="1041"/>
      <c r="L88" s="1042"/>
    </row>
    <row r="89" spans="2:12" x14ac:dyDescent="0.25">
      <c r="B89" s="1040"/>
      <c r="C89" s="1041"/>
      <c r="D89" s="1041"/>
      <c r="E89" s="1041"/>
      <c r="F89" s="1041"/>
      <c r="G89" s="1042"/>
      <c r="H89" s="1040"/>
      <c r="I89" s="1041"/>
      <c r="J89" s="1041"/>
      <c r="K89" s="1041"/>
      <c r="L89" s="1042"/>
    </row>
    <row r="90" spans="2:12" x14ac:dyDescent="0.25">
      <c r="B90" s="1040"/>
      <c r="C90" s="1041"/>
      <c r="D90" s="1041"/>
      <c r="E90" s="1041"/>
      <c r="F90" s="1041"/>
      <c r="G90" s="1042"/>
      <c r="H90" s="1040"/>
      <c r="I90" s="1041"/>
      <c r="J90" s="1041"/>
      <c r="K90" s="1041"/>
      <c r="L90" s="1042"/>
    </row>
    <row r="91" spans="2:12" x14ac:dyDescent="0.25">
      <c r="B91" s="1040"/>
      <c r="C91" s="1041"/>
      <c r="D91" s="1041"/>
      <c r="E91" s="1041"/>
      <c r="F91" s="1041"/>
      <c r="G91" s="1042"/>
      <c r="H91" s="1040"/>
      <c r="I91" s="1041"/>
      <c r="J91" s="1041"/>
      <c r="K91" s="1041"/>
      <c r="L91" s="1042"/>
    </row>
    <row r="92" spans="2:12" x14ac:dyDescent="0.25">
      <c r="B92" s="1040"/>
      <c r="C92" s="1041"/>
      <c r="D92" s="1041"/>
      <c r="E92" s="1041"/>
      <c r="F92" s="1041"/>
      <c r="G92" s="1042"/>
      <c r="H92" s="1040"/>
      <c r="I92" s="1041"/>
      <c r="J92" s="1041"/>
      <c r="K92" s="1041"/>
      <c r="L92" s="1042"/>
    </row>
    <row r="93" spans="2:12" x14ac:dyDescent="0.25">
      <c r="B93" s="1040"/>
      <c r="C93" s="1041"/>
      <c r="D93" s="1041"/>
      <c r="E93" s="1041"/>
      <c r="F93" s="1041"/>
      <c r="G93" s="1042"/>
      <c r="H93" s="1040"/>
      <c r="I93" s="1041"/>
      <c r="J93" s="1041"/>
      <c r="K93" s="1041"/>
      <c r="L93" s="1042"/>
    </row>
    <row r="94" spans="2:12" x14ac:dyDescent="0.25">
      <c r="B94" s="1040"/>
      <c r="C94" s="1041"/>
      <c r="D94" s="1041"/>
      <c r="E94" s="1041"/>
      <c r="F94" s="1041"/>
      <c r="G94" s="1042"/>
      <c r="H94" s="1040"/>
      <c r="I94" s="1041"/>
      <c r="J94" s="1041"/>
      <c r="K94" s="1041"/>
      <c r="L94" s="1042"/>
    </row>
    <row r="95" spans="2:12" x14ac:dyDescent="0.25">
      <c r="B95" s="1040"/>
      <c r="C95" s="1041"/>
      <c r="D95" s="1041"/>
      <c r="E95" s="1041"/>
      <c r="F95" s="1041"/>
      <c r="G95" s="1042"/>
      <c r="H95" s="1040"/>
      <c r="I95" s="1041"/>
      <c r="J95" s="1041"/>
      <c r="K95" s="1041"/>
      <c r="L95" s="1042"/>
    </row>
    <row r="96" spans="2:12" x14ac:dyDescent="0.25">
      <c r="B96" s="1040"/>
      <c r="C96" s="1041"/>
      <c r="D96" s="1041"/>
      <c r="E96" s="1041"/>
      <c r="F96" s="1041"/>
      <c r="G96" s="1042"/>
      <c r="H96" s="1040"/>
      <c r="I96" s="1041"/>
      <c r="J96" s="1041"/>
      <c r="K96" s="1041"/>
      <c r="L96" s="1042"/>
    </row>
    <row r="97" spans="2:12" x14ac:dyDescent="0.25">
      <c r="B97" s="1040"/>
      <c r="C97" s="1041"/>
      <c r="D97" s="1041"/>
      <c r="E97" s="1041"/>
      <c r="F97" s="1041"/>
      <c r="G97" s="1042"/>
      <c r="H97" s="1040"/>
      <c r="I97" s="1041"/>
      <c r="J97" s="1041"/>
      <c r="K97" s="1041"/>
      <c r="L97" s="1042"/>
    </row>
    <row r="98" spans="2:12" x14ac:dyDescent="0.25">
      <c r="B98" s="1040"/>
      <c r="C98" s="1041"/>
      <c r="D98" s="1041"/>
      <c r="E98" s="1041"/>
      <c r="F98" s="1041"/>
      <c r="G98" s="1042"/>
      <c r="H98" s="1040"/>
      <c r="I98" s="1041"/>
      <c r="J98" s="1041"/>
      <c r="K98" s="1041"/>
      <c r="L98" s="1042"/>
    </row>
    <row r="99" spans="2:12" ht="15.75" thickBot="1" x14ac:dyDescent="0.3">
      <c r="B99" s="1043"/>
      <c r="C99" s="1044"/>
      <c r="D99" s="1044"/>
      <c r="E99" s="1044"/>
      <c r="F99" s="1044"/>
      <c r="G99" s="1045"/>
      <c r="H99" s="1043"/>
      <c r="I99" s="1044"/>
      <c r="J99" s="1044"/>
      <c r="K99" s="1044"/>
      <c r="L99" s="1045"/>
    </row>
    <row r="100" spans="2:12" ht="15" customHeight="1" x14ac:dyDescent="0.25">
      <c r="B100" s="963" t="s">
        <v>669</v>
      </c>
      <c r="C100" s="964"/>
      <c r="D100" s="964"/>
      <c r="E100" s="964"/>
      <c r="F100" s="964"/>
      <c r="G100" s="965"/>
      <c r="H100" s="1048" t="s">
        <v>670</v>
      </c>
      <c r="I100" s="982"/>
      <c r="J100" s="982"/>
      <c r="K100" s="982"/>
      <c r="L100" s="982"/>
    </row>
    <row r="101" spans="2:12" ht="30" customHeight="1" thickBot="1" x14ac:dyDescent="0.3">
      <c r="B101" s="966"/>
      <c r="C101" s="967"/>
      <c r="D101" s="967"/>
      <c r="E101" s="967"/>
      <c r="F101" s="967"/>
      <c r="G101" s="968"/>
      <c r="H101" s="1048"/>
      <c r="I101" s="982"/>
      <c r="J101" s="982"/>
      <c r="K101" s="982"/>
      <c r="L101" s="982"/>
    </row>
    <row r="102" spans="2:12" ht="15.75" customHeight="1" x14ac:dyDescent="0.25">
      <c r="B102" s="1037"/>
      <c r="C102" s="1038"/>
      <c r="D102" s="1038"/>
      <c r="E102" s="1038"/>
      <c r="F102" s="1038"/>
      <c r="G102" s="1039"/>
      <c r="H102" s="1037"/>
      <c r="I102" s="1038"/>
      <c r="J102" s="1038"/>
      <c r="K102" s="1038"/>
      <c r="L102" s="1039"/>
    </row>
    <row r="103" spans="2:12" x14ac:dyDescent="0.25">
      <c r="B103" s="1040"/>
      <c r="C103" s="1041"/>
      <c r="D103" s="1041"/>
      <c r="E103" s="1041"/>
      <c r="F103" s="1041"/>
      <c r="G103" s="1042"/>
      <c r="H103" s="1040"/>
      <c r="I103" s="1041"/>
      <c r="J103" s="1041"/>
      <c r="K103" s="1041"/>
      <c r="L103" s="1042"/>
    </row>
    <row r="104" spans="2:12" x14ac:dyDescent="0.25">
      <c r="B104" s="1040"/>
      <c r="C104" s="1041"/>
      <c r="D104" s="1041"/>
      <c r="E104" s="1041"/>
      <c r="F104" s="1041"/>
      <c r="G104" s="1042"/>
      <c r="H104" s="1040"/>
      <c r="I104" s="1041"/>
      <c r="J104" s="1041"/>
      <c r="K104" s="1041"/>
      <c r="L104" s="1042"/>
    </row>
    <row r="105" spans="2:12" x14ac:dyDescent="0.25">
      <c r="B105" s="1040"/>
      <c r="C105" s="1041"/>
      <c r="D105" s="1041"/>
      <c r="E105" s="1041"/>
      <c r="F105" s="1041"/>
      <c r="G105" s="1042"/>
      <c r="H105" s="1040"/>
      <c r="I105" s="1041"/>
      <c r="J105" s="1041"/>
      <c r="K105" s="1041"/>
      <c r="L105" s="1042"/>
    </row>
    <row r="106" spans="2:12" x14ac:dyDescent="0.25">
      <c r="B106" s="1040"/>
      <c r="C106" s="1041"/>
      <c r="D106" s="1041"/>
      <c r="E106" s="1041"/>
      <c r="F106" s="1041"/>
      <c r="G106" s="1042"/>
      <c r="H106" s="1040"/>
      <c r="I106" s="1041"/>
      <c r="J106" s="1041"/>
      <c r="K106" s="1041"/>
      <c r="L106" s="1042"/>
    </row>
    <row r="107" spans="2:12" x14ac:dyDescent="0.25">
      <c r="B107" s="1040"/>
      <c r="C107" s="1041"/>
      <c r="D107" s="1041"/>
      <c r="E107" s="1041"/>
      <c r="F107" s="1041"/>
      <c r="G107" s="1042"/>
      <c r="H107" s="1040"/>
      <c r="I107" s="1041"/>
      <c r="J107" s="1041"/>
      <c r="K107" s="1041"/>
      <c r="L107" s="1042"/>
    </row>
    <row r="108" spans="2:12" x14ac:dyDescent="0.25">
      <c r="B108" s="1040"/>
      <c r="C108" s="1041"/>
      <c r="D108" s="1041"/>
      <c r="E108" s="1041"/>
      <c r="F108" s="1041"/>
      <c r="G108" s="1042"/>
      <c r="H108" s="1040"/>
      <c r="I108" s="1041"/>
      <c r="J108" s="1041"/>
      <c r="K108" s="1041"/>
      <c r="L108" s="1042"/>
    </row>
    <row r="109" spans="2:12" x14ac:dyDescent="0.25">
      <c r="B109" s="1040"/>
      <c r="C109" s="1041"/>
      <c r="D109" s="1041"/>
      <c r="E109" s="1041"/>
      <c r="F109" s="1041"/>
      <c r="G109" s="1042"/>
      <c r="H109" s="1040"/>
      <c r="I109" s="1041"/>
      <c r="J109" s="1041"/>
      <c r="K109" s="1041"/>
      <c r="L109" s="1042"/>
    </row>
    <row r="110" spans="2:12" x14ac:dyDescent="0.25">
      <c r="B110" s="1040"/>
      <c r="C110" s="1041"/>
      <c r="D110" s="1041"/>
      <c r="E110" s="1041"/>
      <c r="F110" s="1041"/>
      <c r="G110" s="1042"/>
      <c r="H110" s="1040"/>
      <c r="I110" s="1041"/>
      <c r="J110" s="1041"/>
      <c r="K110" s="1041"/>
      <c r="L110" s="1042"/>
    </row>
    <row r="111" spans="2:12" x14ac:dyDescent="0.25">
      <c r="B111" s="1040"/>
      <c r="C111" s="1041"/>
      <c r="D111" s="1041"/>
      <c r="E111" s="1041"/>
      <c r="F111" s="1041"/>
      <c r="G111" s="1042"/>
      <c r="H111" s="1040"/>
      <c r="I111" s="1041"/>
      <c r="J111" s="1041"/>
      <c r="K111" s="1041"/>
      <c r="L111" s="1042"/>
    </row>
    <row r="112" spans="2:12" x14ac:dyDescent="0.25">
      <c r="B112" s="1040"/>
      <c r="C112" s="1041"/>
      <c r="D112" s="1041"/>
      <c r="E112" s="1041"/>
      <c r="F112" s="1041"/>
      <c r="G112" s="1042"/>
      <c r="H112" s="1040"/>
      <c r="I112" s="1041"/>
      <c r="J112" s="1041"/>
      <c r="K112" s="1041"/>
      <c r="L112" s="1042"/>
    </row>
    <row r="113" spans="2:12" x14ac:dyDescent="0.25">
      <c r="B113" s="1040"/>
      <c r="C113" s="1041"/>
      <c r="D113" s="1041"/>
      <c r="E113" s="1041"/>
      <c r="F113" s="1041"/>
      <c r="G113" s="1042"/>
      <c r="H113" s="1040"/>
      <c r="I113" s="1041"/>
      <c r="J113" s="1041"/>
      <c r="K113" s="1041"/>
      <c r="L113" s="1042"/>
    </row>
    <row r="114" spans="2:12" x14ac:dyDescent="0.25">
      <c r="B114" s="1040"/>
      <c r="C114" s="1041"/>
      <c r="D114" s="1041"/>
      <c r="E114" s="1041"/>
      <c r="F114" s="1041"/>
      <c r="G114" s="1042"/>
      <c r="H114" s="1040"/>
      <c r="I114" s="1041"/>
      <c r="J114" s="1041"/>
      <c r="K114" s="1041"/>
      <c r="L114" s="1042"/>
    </row>
    <row r="115" spans="2:12" ht="15.75" thickBot="1" x14ac:dyDescent="0.3">
      <c r="B115" s="1043"/>
      <c r="C115" s="1044"/>
      <c r="D115" s="1044"/>
      <c r="E115" s="1044"/>
      <c r="F115" s="1044"/>
      <c r="G115" s="1045"/>
      <c r="H115" s="1043"/>
      <c r="I115" s="1044"/>
      <c r="J115" s="1044"/>
      <c r="K115" s="1044"/>
      <c r="L115" s="1045"/>
    </row>
    <row r="116" spans="2:12" ht="15" customHeight="1" x14ac:dyDescent="0.25">
      <c r="B116" s="963" t="s">
        <v>688</v>
      </c>
      <c r="C116" s="964"/>
      <c r="D116" s="964"/>
      <c r="E116" s="964"/>
      <c r="F116" s="964"/>
      <c r="G116" s="965"/>
      <c r="H116" s="1048" t="s">
        <v>671</v>
      </c>
      <c r="I116" s="982"/>
      <c r="J116" s="982"/>
      <c r="K116" s="982"/>
      <c r="L116" s="982"/>
    </row>
    <row r="117" spans="2:12" ht="30" customHeight="1" thickBot="1" x14ac:dyDescent="0.3">
      <c r="B117" s="966"/>
      <c r="C117" s="967"/>
      <c r="D117" s="967"/>
      <c r="E117" s="967"/>
      <c r="F117" s="967"/>
      <c r="G117" s="968"/>
      <c r="H117" s="1061"/>
      <c r="I117" s="1062"/>
      <c r="J117" s="1062"/>
      <c r="K117" s="1062"/>
      <c r="L117" s="1062"/>
    </row>
    <row r="118" spans="2:12" x14ac:dyDescent="0.25">
      <c r="B118" s="1037"/>
      <c r="C118" s="1038"/>
      <c r="D118" s="1038"/>
      <c r="E118" s="1038"/>
      <c r="F118" s="1038"/>
      <c r="G118" s="1039"/>
      <c r="H118" s="1037"/>
      <c r="I118" s="1038"/>
      <c r="J118" s="1038"/>
      <c r="K118" s="1038"/>
      <c r="L118" s="1039"/>
    </row>
    <row r="119" spans="2:12" x14ac:dyDescent="0.25">
      <c r="B119" s="1040"/>
      <c r="C119" s="1041"/>
      <c r="D119" s="1041"/>
      <c r="E119" s="1041"/>
      <c r="F119" s="1041"/>
      <c r="G119" s="1042"/>
      <c r="H119" s="1040"/>
      <c r="I119" s="1041"/>
      <c r="J119" s="1041"/>
      <c r="K119" s="1041"/>
      <c r="L119" s="1042"/>
    </row>
    <row r="120" spans="2:12" x14ac:dyDescent="0.25">
      <c r="B120" s="1040"/>
      <c r="C120" s="1041"/>
      <c r="D120" s="1041"/>
      <c r="E120" s="1041"/>
      <c r="F120" s="1041"/>
      <c r="G120" s="1042"/>
      <c r="H120" s="1040"/>
      <c r="I120" s="1041"/>
      <c r="J120" s="1041"/>
      <c r="K120" s="1041"/>
      <c r="L120" s="1042"/>
    </row>
    <row r="121" spans="2:12" x14ac:dyDescent="0.25">
      <c r="B121" s="1040"/>
      <c r="C121" s="1041"/>
      <c r="D121" s="1041"/>
      <c r="E121" s="1041"/>
      <c r="F121" s="1041"/>
      <c r="G121" s="1042"/>
      <c r="H121" s="1040"/>
      <c r="I121" s="1041"/>
      <c r="J121" s="1041"/>
      <c r="K121" s="1041"/>
      <c r="L121" s="1042"/>
    </row>
    <row r="122" spans="2:12" x14ac:dyDescent="0.25">
      <c r="B122" s="1040"/>
      <c r="C122" s="1041"/>
      <c r="D122" s="1041"/>
      <c r="E122" s="1041"/>
      <c r="F122" s="1041"/>
      <c r="G122" s="1042"/>
      <c r="H122" s="1040"/>
      <c r="I122" s="1041"/>
      <c r="J122" s="1041"/>
      <c r="K122" s="1041"/>
      <c r="L122" s="1042"/>
    </row>
    <row r="123" spans="2:12" x14ac:dyDescent="0.25">
      <c r="B123" s="1040"/>
      <c r="C123" s="1041"/>
      <c r="D123" s="1041"/>
      <c r="E123" s="1041"/>
      <c r="F123" s="1041"/>
      <c r="G123" s="1042"/>
      <c r="H123" s="1040"/>
      <c r="I123" s="1041"/>
      <c r="J123" s="1041"/>
      <c r="K123" s="1041"/>
      <c r="L123" s="1042"/>
    </row>
    <row r="124" spans="2:12" x14ac:dyDescent="0.25">
      <c r="B124" s="1040"/>
      <c r="C124" s="1041"/>
      <c r="D124" s="1041"/>
      <c r="E124" s="1041"/>
      <c r="F124" s="1041"/>
      <c r="G124" s="1042"/>
      <c r="H124" s="1040"/>
      <c r="I124" s="1041"/>
      <c r="J124" s="1041"/>
      <c r="K124" s="1041"/>
      <c r="L124" s="1042"/>
    </row>
    <row r="125" spans="2:12" x14ac:dyDescent="0.25">
      <c r="B125" s="1040"/>
      <c r="C125" s="1041"/>
      <c r="D125" s="1041"/>
      <c r="E125" s="1041"/>
      <c r="F125" s="1041"/>
      <c r="G125" s="1042"/>
      <c r="H125" s="1040"/>
      <c r="I125" s="1041"/>
      <c r="J125" s="1041"/>
      <c r="K125" s="1041"/>
      <c r="L125" s="1042"/>
    </row>
    <row r="126" spans="2:12" x14ac:dyDescent="0.25">
      <c r="B126" s="1040"/>
      <c r="C126" s="1041"/>
      <c r="D126" s="1041"/>
      <c r="E126" s="1041"/>
      <c r="F126" s="1041"/>
      <c r="G126" s="1042"/>
      <c r="H126" s="1040"/>
      <c r="I126" s="1041"/>
      <c r="J126" s="1041"/>
      <c r="K126" s="1041"/>
      <c r="L126" s="1042"/>
    </row>
    <row r="127" spans="2:12" x14ac:dyDescent="0.25">
      <c r="B127" s="1040"/>
      <c r="C127" s="1041"/>
      <c r="D127" s="1041"/>
      <c r="E127" s="1041"/>
      <c r="F127" s="1041"/>
      <c r="G127" s="1042"/>
      <c r="H127" s="1040"/>
      <c r="I127" s="1041"/>
      <c r="J127" s="1041"/>
      <c r="K127" s="1041"/>
      <c r="L127" s="1042"/>
    </row>
    <row r="128" spans="2:12" x14ac:dyDescent="0.25">
      <c r="B128" s="1040"/>
      <c r="C128" s="1041"/>
      <c r="D128" s="1041"/>
      <c r="E128" s="1041"/>
      <c r="F128" s="1041"/>
      <c r="G128" s="1042"/>
      <c r="H128" s="1040"/>
      <c r="I128" s="1041"/>
      <c r="J128" s="1041"/>
      <c r="K128" s="1041"/>
      <c r="L128" s="1042"/>
    </row>
    <row r="129" spans="2:12" x14ac:dyDescent="0.25">
      <c r="B129" s="1040"/>
      <c r="C129" s="1041"/>
      <c r="D129" s="1041"/>
      <c r="E129" s="1041"/>
      <c r="F129" s="1041"/>
      <c r="G129" s="1042"/>
      <c r="H129" s="1040"/>
      <c r="I129" s="1041"/>
      <c r="J129" s="1041"/>
      <c r="K129" s="1041"/>
      <c r="L129" s="1042"/>
    </row>
    <row r="130" spans="2:12" x14ac:dyDescent="0.25">
      <c r="B130" s="1040"/>
      <c r="C130" s="1041"/>
      <c r="D130" s="1041"/>
      <c r="E130" s="1041"/>
      <c r="F130" s="1041"/>
      <c r="G130" s="1042"/>
      <c r="H130" s="1040"/>
      <c r="I130" s="1041"/>
      <c r="J130" s="1041"/>
      <c r="K130" s="1041"/>
      <c r="L130" s="1042"/>
    </row>
    <row r="131" spans="2:12" ht="15.75" thickBot="1" x14ac:dyDescent="0.3">
      <c r="B131" s="1043"/>
      <c r="C131" s="1044"/>
      <c r="D131" s="1044"/>
      <c r="E131" s="1044"/>
      <c r="F131" s="1044"/>
      <c r="G131" s="1045"/>
      <c r="H131" s="1043"/>
      <c r="I131" s="1044"/>
      <c r="J131" s="1044"/>
      <c r="K131" s="1044"/>
      <c r="L131" s="1045"/>
    </row>
    <row r="132" spans="2:12" x14ac:dyDescent="0.25">
      <c r="B132" s="963" t="s">
        <v>735</v>
      </c>
      <c r="C132" s="964"/>
      <c r="D132" s="964"/>
      <c r="E132" s="964"/>
      <c r="F132" s="964"/>
      <c r="G132" s="965"/>
      <c r="H132" s="1048" t="s">
        <v>736</v>
      </c>
      <c r="I132" s="982"/>
      <c r="J132" s="982"/>
      <c r="K132" s="982"/>
      <c r="L132" s="982"/>
    </row>
    <row r="133" spans="2:12" ht="30" customHeight="1" thickBot="1" x14ac:dyDescent="0.3">
      <c r="B133" s="966"/>
      <c r="C133" s="967"/>
      <c r="D133" s="967"/>
      <c r="E133" s="967"/>
      <c r="F133" s="967"/>
      <c r="G133" s="968"/>
      <c r="H133" s="1048"/>
      <c r="I133" s="982"/>
      <c r="J133" s="982"/>
      <c r="K133" s="982"/>
      <c r="L133" s="982"/>
    </row>
    <row r="134" spans="2:12" x14ac:dyDescent="0.25">
      <c r="B134" s="1037"/>
      <c r="C134" s="1038"/>
      <c r="D134" s="1038"/>
      <c r="E134" s="1038"/>
      <c r="F134" s="1038"/>
      <c r="G134" s="1039"/>
      <c r="H134" s="1037"/>
      <c r="I134" s="1038"/>
      <c r="J134" s="1038"/>
      <c r="K134" s="1038"/>
      <c r="L134" s="1039"/>
    </row>
    <row r="135" spans="2:12" x14ac:dyDescent="0.25">
      <c r="B135" s="1040"/>
      <c r="C135" s="1041"/>
      <c r="D135" s="1041"/>
      <c r="E135" s="1041"/>
      <c r="F135" s="1041"/>
      <c r="G135" s="1042"/>
      <c r="H135" s="1040"/>
      <c r="I135" s="1041"/>
      <c r="J135" s="1041"/>
      <c r="K135" s="1041"/>
      <c r="L135" s="1042"/>
    </row>
    <row r="136" spans="2:12" x14ac:dyDescent="0.25">
      <c r="B136" s="1040"/>
      <c r="C136" s="1041"/>
      <c r="D136" s="1041"/>
      <c r="E136" s="1041"/>
      <c r="F136" s="1041"/>
      <c r="G136" s="1042"/>
      <c r="H136" s="1040"/>
      <c r="I136" s="1041"/>
      <c r="J136" s="1041"/>
      <c r="K136" s="1041"/>
      <c r="L136" s="1042"/>
    </row>
    <row r="137" spans="2:12" x14ac:dyDescent="0.25">
      <c r="B137" s="1040"/>
      <c r="C137" s="1041"/>
      <c r="D137" s="1041"/>
      <c r="E137" s="1041"/>
      <c r="F137" s="1041"/>
      <c r="G137" s="1042"/>
      <c r="H137" s="1040"/>
      <c r="I137" s="1041"/>
      <c r="J137" s="1041"/>
      <c r="K137" s="1041"/>
      <c r="L137" s="1042"/>
    </row>
    <row r="138" spans="2:12" x14ac:dyDescent="0.25">
      <c r="B138" s="1040"/>
      <c r="C138" s="1041"/>
      <c r="D138" s="1041"/>
      <c r="E138" s="1041"/>
      <c r="F138" s="1041"/>
      <c r="G138" s="1042"/>
      <c r="H138" s="1040"/>
      <c r="I138" s="1041"/>
      <c r="J138" s="1041"/>
      <c r="K138" s="1041"/>
      <c r="L138" s="1042"/>
    </row>
    <row r="139" spans="2:12" x14ac:dyDescent="0.25">
      <c r="B139" s="1040"/>
      <c r="C139" s="1041"/>
      <c r="D139" s="1041"/>
      <c r="E139" s="1041"/>
      <c r="F139" s="1041"/>
      <c r="G139" s="1042"/>
      <c r="H139" s="1040"/>
      <c r="I139" s="1041"/>
      <c r="J139" s="1041"/>
      <c r="K139" s="1041"/>
      <c r="L139" s="1042"/>
    </row>
    <row r="140" spans="2:12" x14ac:dyDescent="0.25">
      <c r="B140" s="1040"/>
      <c r="C140" s="1041"/>
      <c r="D140" s="1041"/>
      <c r="E140" s="1041"/>
      <c r="F140" s="1041"/>
      <c r="G140" s="1042"/>
      <c r="H140" s="1040"/>
      <c r="I140" s="1041"/>
      <c r="J140" s="1041"/>
      <c r="K140" s="1041"/>
      <c r="L140" s="1042"/>
    </row>
    <row r="141" spans="2:12" x14ac:dyDescent="0.25">
      <c r="B141" s="1040"/>
      <c r="C141" s="1041"/>
      <c r="D141" s="1041"/>
      <c r="E141" s="1041"/>
      <c r="F141" s="1041"/>
      <c r="G141" s="1042"/>
      <c r="H141" s="1040"/>
      <c r="I141" s="1041"/>
      <c r="J141" s="1041"/>
      <c r="K141" s="1041"/>
      <c r="L141" s="1042"/>
    </row>
    <row r="142" spans="2:12" x14ac:dyDescent="0.25">
      <c r="B142" s="1040"/>
      <c r="C142" s="1041"/>
      <c r="D142" s="1041"/>
      <c r="E142" s="1041"/>
      <c r="F142" s="1041"/>
      <c r="G142" s="1042"/>
      <c r="H142" s="1040"/>
      <c r="I142" s="1041"/>
      <c r="J142" s="1041"/>
      <c r="K142" s="1041"/>
      <c r="L142" s="1042"/>
    </row>
    <row r="143" spans="2:12" x14ac:dyDescent="0.25">
      <c r="B143" s="1040"/>
      <c r="C143" s="1041"/>
      <c r="D143" s="1041"/>
      <c r="E143" s="1041"/>
      <c r="F143" s="1041"/>
      <c r="G143" s="1042"/>
      <c r="H143" s="1040"/>
      <c r="I143" s="1041"/>
      <c r="J143" s="1041"/>
      <c r="K143" s="1041"/>
      <c r="L143" s="1042"/>
    </row>
    <row r="144" spans="2:12" x14ac:dyDescent="0.25">
      <c r="B144" s="1040"/>
      <c r="C144" s="1041"/>
      <c r="D144" s="1041"/>
      <c r="E144" s="1041"/>
      <c r="F144" s="1041"/>
      <c r="G144" s="1042"/>
      <c r="H144" s="1040"/>
      <c r="I144" s="1041"/>
      <c r="J144" s="1041"/>
      <c r="K144" s="1041"/>
      <c r="L144" s="1042"/>
    </row>
    <row r="145" spans="2:12" x14ac:dyDescent="0.25">
      <c r="B145" s="1040"/>
      <c r="C145" s="1041"/>
      <c r="D145" s="1041"/>
      <c r="E145" s="1041"/>
      <c r="F145" s="1041"/>
      <c r="G145" s="1042"/>
      <c r="H145" s="1040"/>
      <c r="I145" s="1041"/>
      <c r="J145" s="1041"/>
      <c r="K145" s="1041"/>
      <c r="L145" s="1042"/>
    </row>
    <row r="146" spans="2:12" x14ac:dyDescent="0.25">
      <c r="B146" s="1040"/>
      <c r="C146" s="1041"/>
      <c r="D146" s="1041"/>
      <c r="E146" s="1041"/>
      <c r="F146" s="1041"/>
      <c r="G146" s="1042"/>
      <c r="H146" s="1040"/>
      <c r="I146" s="1041"/>
      <c r="J146" s="1041"/>
      <c r="K146" s="1041"/>
      <c r="L146" s="1042"/>
    </row>
    <row r="147" spans="2:12" ht="15.75" thickBot="1" x14ac:dyDescent="0.3">
      <c r="B147" s="1043"/>
      <c r="C147" s="1044"/>
      <c r="D147" s="1044"/>
      <c r="E147" s="1044"/>
      <c r="F147" s="1044"/>
      <c r="G147" s="1045"/>
      <c r="H147" s="1043"/>
      <c r="I147" s="1044"/>
      <c r="J147" s="1044"/>
      <c r="K147" s="1044"/>
      <c r="L147" s="1045"/>
    </row>
    <row r="148" spans="2:12" x14ac:dyDescent="0.25">
      <c r="B148" s="963" t="s">
        <v>752</v>
      </c>
      <c r="C148" s="964"/>
      <c r="D148" s="964"/>
      <c r="E148" s="964"/>
      <c r="F148" s="964"/>
      <c r="G148" s="965"/>
      <c r="H148" s="963" t="s">
        <v>752</v>
      </c>
      <c r="I148" s="964"/>
      <c r="J148" s="964"/>
      <c r="K148" s="964"/>
      <c r="L148" s="964"/>
    </row>
    <row r="149" spans="2:12" ht="30" customHeight="1" thickBot="1" x14ac:dyDescent="0.3">
      <c r="B149" s="966"/>
      <c r="C149" s="967"/>
      <c r="D149" s="967"/>
      <c r="E149" s="967"/>
      <c r="F149" s="967"/>
      <c r="G149" s="968"/>
      <c r="H149" s="966"/>
      <c r="I149" s="967"/>
      <c r="J149" s="967"/>
      <c r="K149" s="967"/>
      <c r="L149" s="967"/>
    </row>
    <row r="150" spans="2:12" ht="15" customHeight="1" x14ac:dyDescent="0.25">
      <c r="B150" s="1037"/>
      <c r="C150" s="1038"/>
      <c r="D150" s="1038"/>
      <c r="E150" s="1038"/>
      <c r="F150" s="1038"/>
      <c r="G150" s="1039"/>
      <c r="H150" s="1037"/>
      <c r="I150" s="1038"/>
      <c r="J150" s="1038"/>
      <c r="K150" s="1038"/>
      <c r="L150" s="1039"/>
    </row>
    <row r="151" spans="2:12" x14ac:dyDescent="0.25">
      <c r="B151" s="1040"/>
      <c r="C151" s="1041"/>
      <c r="D151" s="1041"/>
      <c r="E151" s="1041"/>
      <c r="F151" s="1041"/>
      <c r="G151" s="1042"/>
      <c r="H151" s="1040"/>
      <c r="I151" s="1041"/>
      <c r="J151" s="1041"/>
      <c r="K151" s="1041"/>
      <c r="L151" s="1042"/>
    </row>
    <row r="152" spans="2:12" ht="15" customHeight="1" x14ac:dyDescent="0.25">
      <c r="B152" s="1040"/>
      <c r="C152" s="1041"/>
      <c r="D152" s="1041"/>
      <c r="E152" s="1041"/>
      <c r="F152" s="1041"/>
      <c r="G152" s="1042"/>
      <c r="H152" s="1040"/>
      <c r="I152" s="1041"/>
      <c r="J152" s="1041"/>
      <c r="K152" s="1041"/>
      <c r="L152" s="1042"/>
    </row>
    <row r="153" spans="2:12" x14ac:dyDescent="0.25">
      <c r="B153" s="1040"/>
      <c r="C153" s="1041"/>
      <c r="D153" s="1041"/>
      <c r="E153" s="1041"/>
      <c r="F153" s="1041"/>
      <c r="G153" s="1042"/>
      <c r="H153" s="1040"/>
      <c r="I153" s="1041"/>
      <c r="J153" s="1041"/>
      <c r="K153" s="1041"/>
      <c r="L153" s="1042"/>
    </row>
    <row r="154" spans="2:12" ht="15" customHeight="1" x14ac:dyDescent="0.25">
      <c r="B154" s="1040"/>
      <c r="C154" s="1041"/>
      <c r="D154" s="1041"/>
      <c r="E154" s="1041"/>
      <c r="F154" s="1041"/>
      <c r="G154" s="1042"/>
      <c r="H154" s="1040"/>
      <c r="I154" s="1041"/>
      <c r="J154" s="1041"/>
      <c r="K154" s="1041"/>
      <c r="L154" s="1042"/>
    </row>
    <row r="155" spans="2:12" x14ac:dyDescent="0.25">
      <c r="B155" s="1040"/>
      <c r="C155" s="1041"/>
      <c r="D155" s="1041"/>
      <c r="E155" s="1041"/>
      <c r="F155" s="1041"/>
      <c r="G155" s="1042"/>
      <c r="H155" s="1040"/>
      <c r="I155" s="1041"/>
      <c r="J155" s="1041"/>
      <c r="K155" s="1041"/>
      <c r="L155" s="1042"/>
    </row>
    <row r="156" spans="2:12" ht="15" customHeight="1" x14ac:dyDescent="0.25">
      <c r="B156" s="1040"/>
      <c r="C156" s="1041"/>
      <c r="D156" s="1041"/>
      <c r="E156" s="1041"/>
      <c r="F156" s="1041"/>
      <c r="G156" s="1042"/>
      <c r="H156" s="1040"/>
      <c r="I156" s="1041"/>
      <c r="J156" s="1041"/>
      <c r="K156" s="1041"/>
      <c r="L156" s="1042"/>
    </row>
    <row r="157" spans="2:12" x14ac:dyDescent="0.25">
      <c r="B157" s="1040"/>
      <c r="C157" s="1041"/>
      <c r="D157" s="1041"/>
      <c r="E157" s="1041"/>
      <c r="F157" s="1041"/>
      <c r="G157" s="1042"/>
      <c r="H157" s="1040"/>
      <c r="I157" s="1041"/>
      <c r="J157" s="1041"/>
      <c r="K157" s="1041"/>
      <c r="L157" s="1042"/>
    </row>
    <row r="158" spans="2:12" ht="15" customHeight="1" x14ac:dyDescent="0.25">
      <c r="B158" s="1040"/>
      <c r="C158" s="1041"/>
      <c r="D158" s="1041"/>
      <c r="E158" s="1041"/>
      <c r="F158" s="1041"/>
      <c r="G158" s="1042"/>
      <c r="H158" s="1040"/>
      <c r="I158" s="1041"/>
      <c r="J158" s="1041"/>
      <c r="K158" s="1041"/>
      <c r="L158" s="1042"/>
    </row>
    <row r="159" spans="2:12" x14ac:dyDescent="0.25">
      <c r="B159" s="1040"/>
      <c r="C159" s="1041"/>
      <c r="D159" s="1041"/>
      <c r="E159" s="1041"/>
      <c r="F159" s="1041"/>
      <c r="G159" s="1042"/>
      <c r="H159" s="1040"/>
      <c r="I159" s="1041"/>
      <c r="J159" s="1041"/>
      <c r="K159" s="1041"/>
      <c r="L159" s="1042"/>
    </row>
    <row r="160" spans="2:12" ht="15" customHeight="1" x14ac:dyDescent="0.25">
      <c r="B160" s="1040"/>
      <c r="C160" s="1041"/>
      <c r="D160" s="1041"/>
      <c r="E160" s="1041"/>
      <c r="F160" s="1041"/>
      <c r="G160" s="1042"/>
      <c r="H160" s="1040"/>
      <c r="I160" s="1041"/>
      <c r="J160" s="1041"/>
      <c r="K160" s="1041"/>
      <c r="L160" s="1042"/>
    </row>
    <row r="161" spans="2:12" x14ac:dyDescent="0.25">
      <c r="B161" s="1040"/>
      <c r="C161" s="1041"/>
      <c r="D161" s="1041"/>
      <c r="E161" s="1041"/>
      <c r="F161" s="1041"/>
      <c r="G161" s="1042"/>
      <c r="H161" s="1040"/>
      <c r="I161" s="1041"/>
      <c r="J161" s="1041"/>
      <c r="K161" s="1041"/>
      <c r="L161" s="1042"/>
    </row>
    <row r="162" spans="2:12" ht="15" customHeight="1" x14ac:dyDescent="0.25">
      <c r="B162" s="1040"/>
      <c r="C162" s="1041"/>
      <c r="D162" s="1041"/>
      <c r="E162" s="1041"/>
      <c r="F162" s="1041"/>
      <c r="G162" s="1042"/>
      <c r="H162" s="1040"/>
      <c r="I162" s="1041"/>
      <c r="J162" s="1041"/>
      <c r="K162" s="1041"/>
      <c r="L162" s="1042"/>
    </row>
    <row r="163" spans="2:12" ht="15.75" thickBot="1" x14ac:dyDescent="0.3">
      <c r="B163" s="1043"/>
      <c r="C163" s="1044"/>
      <c r="D163" s="1044"/>
      <c r="E163" s="1044"/>
      <c r="F163" s="1044"/>
      <c r="G163" s="1045"/>
      <c r="H163" s="1043"/>
      <c r="I163" s="1044"/>
      <c r="J163" s="1044"/>
      <c r="K163" s="1044"/>
      <c r="L163" s="1045"/>
    </row>
    <row r="164" spans="2:12" x14ac:dyDescent="0.25">
      <c r="B164" s="1055" t="s">
        <v>967</v>
      </c>
      <c r="C164" s="1056"/>
      <c r="D164" s="1056"/>
      <c r="E164" s="1056"/>
      <c r="F164" s="1056"/>
      <c r="G164" s="1057"/>
      <c r="H164" s="1055" t="s">
        <v>968</v>
      </c>
      <c r="I164" s="1056"/>
      <c r="J164" s="1056"/>
      <c r="K164" s="1056"/>
      <c r="L164" s="1057"/>
    </row>
    <row r="165" spans="2:12" ht="30" customHeight="1" thickBot="1" x14ac:dyDescent="0.3">
      <c r="B165" s="1058"/>
      <c r="C165" s="1059"/>
      <c r="D165" s="1059"/>
      <c r="E165" s="1059"/>
      <c r="F165" s="1059"/>
      <c r="G165" s="1060"/>
      <c r="H165" s="1058"/>
      <c r="I165" s="1059"/>
      <c r="J165" s="1059"/>
      <c r="K165" s="1059"/>
      <c r="L165" s="1060"/>
    </row>
    <row r="166" spans="2:12" x14ac:dyDescent="0.25">
      <c r="B166" s="1037"/>
      <c r="C166" s="1038"/>
      <c r="D166" s="1038"/>
      <c r="E166" s="1038"/>
      <c r="F166" s="1038"/>
      <c r="G166" s="1039"/>
      <c r="H166" s="1037"/>
      <c r="I166" s="1038"/>
      <c r="J166" s="1038"/>
      <c r="K166" s="1038"/>
      <c r="L166" s="1039"/>
    </row>
    <row r="167" spans="2:12" x14ac:dyDescent="0.25">
      <c r="B167" s="1040"/>
      <c r="C167" s="1041"/>
      <c r="D167" s="1041"/>
      <c r="E167" s="1041"/>
      <c r="F167" s="1041"/>
      <c r="G167" s="1042"/>
      <c r="H167" s="1040"/>
      <c r="I167" s="1041"/>
      <c r="J167" s="1041"/>
      <c r="K167" s="1041"/>
      <c r="L167" s="1042"/>
    </row>
    <row r="168" spans="2:12" x14ac:dyDescent="0.25">
      <c r="B168" s="1040"/>
      <c r="C168" s="1041"/>
      <c r="D168" s="1041"/>
      <c r="E168" s="1041"/>
      <c r="F168" s="1041"/>
      <c r="G168" s="1042"/>
      <c r="H168" s="1040"/>
      <c r="I168" s="1041"/>
      <c r="J168" s="1041"/>
      <c r="K168" s="1041"/>
      <c r="L168" s="1042"/>
    </row>
    <row r="169" spans="2:12" x14ac:dyDescent="0.25">
      <c r="B169" s="1040"/>
      <c r="C169" s="1041"/>
      <c r="D169" s="1041"/>
      <c r="E169" s="1041"/>
      <c r="F169" s="1041"/>
      <c r="G169" s="1042"/>
      <c r="H169" s="1040"/>
      <c r="I169" s="1041"/>
      <c r="J169" s="1041"/>
      <c r="K169" s="1041"/>
      <c r="L169" s="1042"/>
    </row>
    <row r="170" spans="2:12" x14ac:dyDescent="0.25">
      <c r="B170" s="1040"/>
      <c r="C170" s="1041"/>
      <c r="D170" s="1041"/>
      <c r="E170" s="1041"/>
      <c r="F170" s="1041"/>
      <c r="G170" s="1042"/>
      <c r="H170" s="1040"/>
      <c r="I170" s="1041"/>
      <c r="J170" s="1041"/>
      <c r="K170" s="1041"/>
      <c r="L170" s="1042"/>
    </row>
    <row r="171" spans="2:12" x14ac:dyDescent="0.25">
      <c r="B171" s="1040"/>
      <c r="C171" s="1041"/>
      <c r="D171" s="1041"/>
      <c r="E171" s="1041"/>
      <c r="F171" s="1041"/>
      <c r="G171" s="1042"/>
      <c r="H171" s="1040"/>
      <c r="I171" s="1041"/>
      <c r="J171" s="1041"/>
      <c r="K171" s="1041"/>
      <c r="L171" s="1042"/>
    </row>
    <row r="172" spans="2:12" x14ac:dyDescent="0.25">
      <c r="B172" s="1040"/>
      <c r="C172" s="1041"/>
      <c r="D172" s="1041"/>
      <c r="E172" s="1041"/>
      <c r="F172" s="1041"/>
      <c r="G172" s="1042"/>
      <c r="H172" s="1040"/>
      <c r="I172" s="1041"/>
      <c r="J172" s="1041"/>
      <c r="K172" s="1041"/>
      <c r="L172" s="1042"/>
    </row>
    <row r="173" spans="2:12" x14ac:dyDescent="0.25">
      <c r="B173" s="1040"/>
      <c r="C173" s="1041"/>
      <c r="D173" s="1041"/>
      <c r="E173" s="1041"/>
      <c r="F173" s="1041"/>
      <c r="G173" s="1042"/>
      <c r="H173" s="1040"/>
      <c r="I173" s="1041"/>
      <c r="J173" s="1041"/>
      <c r="K173" s="1041"/>
      <c r="L173" s="1042"/>
    </row>
    <row r="174" spans="2:12" x14ac:dyDescent="0.25">
      <c r="B174" s="1040"/>
      <c r="C174" s="1041"/>
      <c r="D174" s="1041"/>
      <c r="E174" s="1041"/>
      <c r="F174" s="1041"/>
      <c r="G174" s="1042"/>
      <c r="H174" s="1040"/>
      <c r="I174" s="1041"/>
      <c r="J174" s="1041"/>
      <c r="K174" s="1041"/>
      <c r="L174" s="1042"/>
    </row>
    <row r="175" spans="2:12" x14ac:dyDescent="0.25">
      <c r="B175" s="1040"/>
      <c r="C175" s="1041"/>
      <c r="D175" s="1041"/>
      <c r="E175" s="1041"/>
      <c r="F175" s="1041"/>
      <c r="G175" s="1042"/>
      <c r="H175" s="1040"/>
      <c r="I175" s="1041"/>
      <c r="J175" s="1041"/>
      <c r="K175" s="1041"/>
      <c r="L175" s="1042"/>
    </row>
    <row r="176" spans="2:12" x14ac:dyDescent="0.25">
      <c r="B176" s="1040"/>
      <c r="C176" s="1041"/>
      <c r="D176" s="1041"/>
      <c r="E176" s="1041"/>
      <c r="F176" s="1041"/>
      <c r="G176" s="1042"/>
      <c r="H176" s="1040"/>
      <c r="I176" s="1041"/>
      <c r="J176" s="1041"/>
      <c r="K176" s="1041"/>
      <c r="L176" s="1042"/>
    </row>
    <row r="177" spans="2:12" x14ac:dyDescent="0.25">
      <c r="B177" s="1040"/>
      <c r="C177" s="1041"/>
      <c r="D177" s="1041"/>
      <c r="E177" s="1041"/>
      <c r="F177" s="1041"/>
      <c r="G177" s="1042"/>
      <c r="H177" s="1040"/>
      <c r="I177" s="1041"/>
      <c r="J177" s="1041"/>
      <c r="K177" s="1041"/>
      <c r="L177" s="1042"/>
    </row>
    <row r="178" spans="2:12" x14ac:dyDescent="0.25">
      <c r="B178" s="1040"/>
      <c r="C178" s="1041"/>
      <c r="D178" s="1041"/>
      <c r="E178" s="1041"/>
      <c r="F178" s="1041"/>
      <c r="G178" s="1042"/>
      <c r="H178" s="1040"/>
      <c r="I178" s="1041"/>
      <c r="J178" s="1041"/>
      <c r="K178" s="1041"/>
      <c r="L178" s="1042"/>
    </row>
    <row r="179" spans="2:12" ht="15.75" thickBot="1" x14ac:dyDescent="0.3">
      <c r="B179" s="1043"/>
      <c r="C179" s="1044"/>
      <c r="D179" s="1044"/>
      <c r="E179" s="1044"/>
      <c r="F179" s="1044"/>
      <c r="G179" s="1045"/>
      <c r="H179" s="1043"/>
      <c r="I179" s="1044"/>
      <c r="J179" s="1044"/>
      <c r="K179" s="1044"/>
      <c r="L179" s="1045"/>
    </row>
    <row r="180" spans="2:12" x14ac:dyDescent="0.25">
      <c r="B180" s="963" t="s">
        <v>969</v>
      </c>
      <c r="C180" s="964"/>
      <c r="D180" s="964"/>
      <c r="E180" s="964"/>
      <c r="F180" s="964"/>
      <c r="G180" s="965"/>
      <c r="H180" s="963" t="s">
        <v>970</v>
      </c>
      <c r="I180" s="964"/>
      <c r="J180" s="964"/>
      <c r="K180" s="964"/>
      <c r="L180" s="964"/>
    </row>
    <row r="181" spans="2:12" ht="30" customHeight="1" thickBot="1" x14ac:dyDescent="0.3">
      <c r="B181" s="966"/>
      <c r="C181" s="967"/>
      <c r="D181" s="967"/>
      <c r="E181" s="967"/>
      <c r="F181" s="967"/>
      <c r="G181" s="968"/>
      <c r="H181" s="966"/>
      <c r="I181" s="967"/>
      <c r="J181" s="967"/>
      <c r="K181" s="967"/>
      <c r="L181" s="967"/>
    </row>
    <row r="182" spans="2:12" x14ac:dyDescent="0.25">
      <c r="B182" s="1037"/>
      <c r="C182" s="1038"/>
      <c r="D182" s="1038"/>
      <c r="E182" s="1038"/>
      <c r="F182" s="1038"/>
      <c r="G182" s="1039"/>
      <c r="H182" s="1037"/>
      <c r="I182" s="1038"/>
      <c r="J182" s="1038"/>
      <c r="K182" s="1038"/>
      <c r="L182" s="1039"/>
    </row>
    <row r="183" spans="2:12" x14ac:dyDescent="0.25">
      <c r="B183" s="1040"/>
      <c r="C183" s="1041"/>
      <c r="D183" s="1041"/>
      <c r="E183" s="1041"/>
      <c r="F183" s="1041"/>
      <c r="G183" s="1042"/>
      <c r="H183" s="1040"/>
      <c r="I183" s="1041"/>
      <c r="J183" s="1041"/>
      <c r="K183" s="1041"/>
      <c r="L183" s="1042"/>
    </row>
    <row r="184" spans="2:12" x14ac:dyDescent="0.25">
      <c r="B184" s="1040"/>
      <c r="C184" s="1041"/>
      <c r="D184" s="1041"/>
      <c r="E184" s="1041"/>
      <c r="F184" s="1041"/>
      <c r="G184" s="1042"/>
      <c r="H184" s="1040"/>
      <c r="I184" s="1041"/>
      <c r="J184" s="1041"/>
      <c r="K184" s="1041"/>
      <c r="L184" s="1042"/>
    </row>
    <row r="185" spans="2:12" x14ac:dyDescent="0.25">
      <c r="B185" s="1040"/>
      <c r="C185" s="1041"/>
      <c r="D185" s="1041"/>
      <c r="E185" s="1041"/>
      <c r="F185" s="1041"/>
      <c r="G185" s="1042"/>
      <c r="H185" s="1040"/>
      <c r="I185" s="1041"/>
      <c r="J185" s="1041"/>
      <c r="K185" s="1041"/>
      <c r="L185" s="1042"/>
    </row>
    <row r="186" spans="2:12" x14ac:dyDescent="0.25">
      <c r="B186" s="1040"/>
      <c r="C186" s="1041"/>
      <c r="D186" s="1041"/>
      <c r="E186" s="1041"/>
      <c r="F186" s="1041"/>
      <c r="G186" s="1042"/>
      <c r="H186" s="1040"/>
      <c r="I186" s="1041"/>
      <c r="J186" s="1041"/>
      <c r="K186" s="1041"/>
      <c r="L186" s="1042"/>
    </row>
    <row r="187" spans="2:12" x14ac:dyDescent="0.25">
      <c r="B187" s="1040"/>
      <c r="C187" s="1041"/>
      <c r="D187" s="1041"/>
      <c r="E187" s="1041"/>
      <c r="F187" s="1041"/>
      <c r="G187" s="1042"/>
      <c r="H187" s="1040"/>
      <c r="I187" s="1041"/>
      <c r="J187" s="1041"/>
      <c r="K187" s="1041"/>
      <c r="L187" s="1042"/>
    </row>
    <row r="188" spans="2:12" x14ac:dyDescent="0.25">
      <c r="B188" s="1040"/>
      <c r="C188" s="1041"/>
      <c r="D188" s="1041"/>
      <c r="E188" s="1041"/>
      <c r="F188" s="1041"/>
      <c r="G188" s="1042"/>
      <c r="H188" s="1040"/>
      <c r="I188" s="1041"/>
      <c r="J188" s="1041"/>
      <c r="K188" s="1041"/>
      <c r="L188" s="1042"/>
    </row>
    <row r="189" spans="2:12" x14ac:dyDescent="0.25">
      <c r="B189" s="1040"/>
      <c r="C189" s="1041"/>
      <c r="D189" s="1041"/>
      <c r="E189" s="1041"/>
      <c r="F189" s="1041"/>
      <c r="G189" s="1042"/>
      <c r="H189" s="1040"/>
      <c r="I189" s="1041"/>
      <c r="J189" s="1041"/>
      <c r="K189" s="1041"/>
      <c r="L189" s="1042"/>
    </row>
    <row r="190" spans="2:12" x14ac:dyDescent="0.25">
      <c r="B190" s="1040"/>
      <c r="C190" s="1041"/>
      <c r="D190" s="1041"/>
      <c r="E190" s="1041"/>
      <c r="F190" s="1041"/>
      <c r="G190" s="1042"/>
      <c r="H190" s="1040"/>
      <c r="I190" s="1041"/>
      <c r="J190" s="1041"/>
      <c r="K190" s="1041"/>
      <c r="L190" s="1042"/>
    </row>
    <row r="191" spans="2:12" x14ac:dyDescent="0.25">
      <c r="B191" s="1040"/>
      <c r="C191" s="1041"/>
      <c r="D191" s="1041"/>
      <c r="E191" s="1041"/>
      <c r="F191" s="1041"/>
      <c r="G191" s="1042"/>
      <c r="H191" s="1040"/>
      <c r="I191" s="1041"/>
      <c r="J191" s="1041"/>
      <c r="K191" s="1041"/>
      <c r="L191" s="1042"/>
    </row>
    <row r="192" spans="2:12" x14ac:dyDescent="0.25">
      <c r="B192" s="1040"/>
      <c r="C192" s="1041"/>
      <c r="D192" s="1041"/>
      <c r="E192" s="1041"/>
      <c r="F192" s="1041"/>
      <c r="G192" s="1042"/>
      <c r="H192" s="1040"/>
      <c r="I192" s="1041"/>
      <c r="J192" s="1041"/>
      <c r="K192" s="1041"/>
      <c r="L192" s="1042"/>
    </row>
    <row r="193" spans="2:12" x14ac:dyDescent="0.25">
      <c r="B193" s="1040"/>
      <c r="C193" s="1041"/>
      <c r="D193" s="1041"/>
      <c r="E193" s="1041"/>
      <c r="F193" s="1041"/>
      <c r="G193" s="1042"/>
      <c r="H193" s="1040"/>
      <c r="I193" s="1041"/>
      <c r="J193" s="1041"/>
      <c r="K193" s="1041"/>
      <c r="L193" s="1042"/>
    </row>
    <row r="194" spans="2:12" x14ac:dyDescent="0.25">
      <c r="B194" s="1040"/>
      <c r="C194" s="1041"/>
      <c r="D194" s="1041"/>
      <c r="E194" s="1041"/>
      <c r="F194" s="1041"/>
      <c r="G194" s="1042"/>
      <c r="H194" s="1040"/>
      <c r="I194" s="1041"/>
      <c r="J194" s="1041"/>
      <c r="K194" s="1041"/>
      <c r="L194" s="1042"/>
    </row>
    <row r="195" spans="2:12" ht="15.75" thickBot="1" x14ac:dyDescent="0.3">
      <c r="B195" s="1043"/>
      <c r="C195" s="1044"/>
      <c r="D195" s="1044"/>
      <c r="E195" s="1044"/>
      <c r="F195" s="1044"/>
      <c r="G195" s="1045"/>
      <c r="H195" s="1043"/>
      <c r="I195" s="1044"/>
      <c r="J195" s="1044"/>
      <c r="K195" s="1044"/>
      <c r="L195" s="1045"/>
    </row>
    <row r="196" spans="2:12" x14ac:dyDescent="0.25">
      <c r="B196" s="1055" t="s">
        <v>971</v>
      </c>
      <c r="C196" s="1056"/>
      <c r="D196" s="1056"/>
      <c r="E196" s="1056"/>
      <c r="F196" s="1056"/>
      <c r="G196" s="1057"/>
      <c r="H196" s="1055" t="s">
        <v>972</v>
      </c>
      <c r="I196" s="1056"/>
      <c r="J196" s="1056"/>
      <c r="K196" s="1056"/>
      <c r="L196" s="1057"/>
    </row>
    <row r="197" spans="2:12" ht="30" customHeight="1" thickBot="1" x14ac:dyDescent="0.3">
      <c r="B197" s="1058"/>
      <c r="C197" s="1059"/>
      <c r="D197" s="1059"/>
      <c r="E197" s="1059"/>
      <c r="F197" s="1059"/>
      <c r="G197" s="1060"/>
      <c r="H197" s="1058"/>
      <c r="I197" s="1059"/>
      <c r="J197" s="1059"/>
      <c r="K197" s="1059"/>
      <c r="L197" s="1060"/>
    </row>
    <row r="198" spans="2:12" x14ac:dyDescent="0.25">
      <c r="B198" s="1037"/>
      <c r="C198" s="1038"/>
      <c r="D198" s="1038"/>
      <c r="E198" s="1038"/>
      <c r="F198" s="1038"/>
      <c r="G198" s="1039"/>
      <c r="H198" s="1037"/>
      <c r="I198" s="1038"/>
      <c r="J198" s="1038"/>
      <c r="K198" s="1038"/>
      <c r="L198" s="1038"/>
    </row>
    <row r="199" spans="2:12" x14ac:dyDescent="0.25">
      <c r="B199" s="1040"/>
      <c r="C199" s="1041"/>
      <c r="D199" s="1041"/>
      <c r="E199" s="1041"/>
      <c r="F199" s="1041"/>
      <c r="G199" s="1042"/>
      <c r="H199" s="1040"/>
      <c r="I199" s="1041"/>
      <c r="J199" s="1041"/>
      <c r="K199" s="1041"/>
      <c r="L199" s="1041"/>
    </row>
    <row r="200" spans="2:12" x14ac:dyDescent="0.25">
      <c r="B200" s="1040"/>
      <c r="C200" s="1041"/>
      <c r="D200" s="1041"/>
      <c r="E200" s="1041"/>
      <c r="F200" s="1041"/>
      <c r="G200" s="1042"/>
      <c r="H200" s="1040"/>
      <c r="I200" s="1041"/>
      <c r="J200" s="1041"/>
      <c r="K200" s="1041"/>
      <c r="L200" s="1041"/>
    </row>
    <row r="201" spans="2:12" x14ac:dyDescent="0.25">
      <c r="B201" s="1040"/>
      <c r="C201" s="1041"/>
      <c r="D201" s="1041"/>
      <c r="E201" s="1041"/>
      <c r="F201" s="1041"/>
      <c r="G201" s="1042"/>
      <c r="H201" s="1040"/>
      <c r="I201" s="1041"/>
      <c r="J201" s="1041"/>
      <c r="K201" s="1041"/>
      <c r="L201" s="1041"/>
    </row>
    <row r="202" spans="2:12" x14ac:dyDescent="0.25">
      <c r="B202" s="1040"/>
      <c r="C202" s="1041"/>
      <c r="D202" s="1041"/>
      <c r="E202" s="1041"/>
      <c r="F202" s="1041"/>
      <c r="G202" s="1042"/>
      <c r="H202" s="1040"/>
      <c r="I202" s="1041"/>
      <c r="J202" s="1041"/>
      <c r="K202" s="1041"/>
      <c r="L202" s="1041"/>
    </row>
    <row r="203" spans="2:12" x14ac:dyDescent="0.25">
      <c r="B203" s="1040"/>
      <c r="C203" s="1041"/>
      <c r="D203" s="1041"/>
      <c r="E203" s="1041"/>
      <c r="F203" s="1041"/>
      <c r="G203" s="1042"/>
      <c r="H203" s="1040"/>
      <c r="I203" s="1041"/>
      <c r="J203" s="1041"/>
      <c r="K203" s="1041"/>
      <c r="L203" s="1041"/>
    </row>
    <row r="204" spans="2:12" x14ac:dyDescent="0.25">
      <c r="B204" s="1040"/>
      <c r="C204" s="1041"/>
      <c r="D204" s="1041"/>
      <c r="E204" s="1041"/>
      <c r="F204" s="1041"/>
      <c r="G204" s="1042"/>
      <c r="H204" s="1040"/>
      <c r="I204" s="1041"/>
      <c r="J204" s="1041"/>
      <c r="K204" s="1041"/>
      <c r="L204" s="1041"/>
    </row>
    <row r="205" spans="2:12" x14ac:dyDescent="0.25">
      <c r="B205" s="1040"/>
      <c r="C205" s="1041"/>
      <c r="D205" s="1041"/>
      <c r="E205" s="1041"/>
      <c r="F205" s="1041"/>
      <c r="G205" s="1042"/>
      <c r="H205" s="1040"/>
      <c r="I205" s="1041"/>
      <c r="J205" s="1041"/>
      <c r="K205" s="1041"/>
      <c r="L205" s="1041"/>
    </row>
    <row r="206" spans="2:12" x14ac:dyDescent="0.25">
      <c r="B206" s="1040"/>
      <c r="C206" s="1041"/>
      <c r="D206" s="1041"/>
      <c r="E206" s="1041"/>
      <c r="F206" s="1041"/>
      <c r="G206" s="1042"/>
      <c r="H206" s="1040"/>
      <c r="I206" s="1041"/>
      <c r="J206" s="1041"/>
      <c r="K206" s="1041"/>
      <c r="L206" s="1041"/>
    </row>
    <row r="207" spans="2:12" x14ac:dyDescent="0.25">
      <c r="B207" s="1040"/>
      <c r="C207" s="1041"/>
      <c r="D207" s="1041"/>
      <c r="E207" s="1041"/>
      <c r="F207" s="1041"/>
      <c r="G207" s="1042"/>
      <c r="H207" s="1040"/>
      <c r="I207" s="1041"/>
      <c r="J207" s="1041"/>
      <c r="K207" s="1041"/>
      <c r="L207" s="1041"/>
    </row>
    <row r="208" spans="2:12" x14ac:dyDescent="0.25">
      <c r="B208" s="1040"/>
      <c r="C208" s="1041"/>
      <c r="D208" s="1041"/>
      <c r="E208" s="1041"/>
      <c r="F208" s="1041"/>
      <c r="G208" s="1042"/>
      <c r="H208" s="1040"/>
      <c r="I208" s="1041"/>
      <c r="J208" s="1041"/>
      <c r="K208" s="1041"/>
      <c r="L208" s="1041"/>
    </row>
    <row r="209" spans="2:12" x14ac:dyDescent="0.25">
      <c r="B209" s="1040"/>
      <c r="C209" s="1041"/>
      <c r="D209" s="1041"/>
      <c r="E209" s="1041"/>
      <c r="F209" s="1041"/>
      <c r="G209" s="1042"/>
      <c r="H209" s="1040"/>
      <c r="I209" s="1041"/>
      <c r="J209" s="1041"/>
      <c r="K209" s="1041"/>
      <c r="L209" s="1041"/>
    </row>
    <row r="210" spans="2:12" ht="15" customHeight="1" x14ac:dyDescent="0.25">
      <c r="B210" s="1040"/>
      <c r="C210" s="1041"/>
      <c r="D210" s="1041"/>
      <c r="E210" s="1041"/>
      <c r="F210" s="1041"/>
      <c r="G210" s="1042"/>
      <c r="H210" s="1040"/>
      <c r="I210" s="1041"/>
      <c r="J210" s="1041"/>
      <c r="K210" s="1041"/>
      <c r="L210" s="1041"/>
    </row>
    <row r="211" spans="2:12" ht="15.75" thickBot="1" x14ac:dyDescent="0.3">
      <c r="B211" s="1043"/>
      <c r="C211" s="1044"/>
      <c r="D211" s="1044"/>
      <c r="E211" s="1044"/>
      <c r="F211" s="1044"/>
      <c r="G211" s="1045"/>
      <c r="H211" s="1040"/>
      <c r="I211" s="1041"/>
      <c r="J211" s="1041"/>
      <c r="K211" s="1041"/>
      <c r="L211" s="1041"/>
    </row>
    <row r="212" spans="2:12" ht="15" customHeight="1" x14ac:dyDescent="0.25">
      <c r="B212" s="963" t="s">
        <v>973</v>
      </c>
      <c r="C212" s="964"/>
      <c r="D212" s="964"/>
      <c r="E212" s="964"/>
      <c r="F212" s="964"/>
      <c r="G212" s="965"/>
      <c r="H212" s="1055" t="s">
        <v>974</v>
      </c>
      <c r="I212" s="1056"/>
      <c r="J212" s="1056"/>
      <c r="K212" s="1056"/>
      <c r="L212" s="1057"/>
    </row>
    <row r="213" spans="2:12" ht="30" customHeight="1" thickBot="1" x14ac:dyDescent="0.3">
      <c r="B213" s="966"/>
      <c r="C213" s="967"/>
      <c r="D213" s="967"/>
      <c r="E213" s="967"/>
      <c r="F213" s="967"/>
      <c r="G213" s="968"/>
      <c r="H213" s="1058"/>
      <c r="I213" s="1059"/>
      <c r="J213" s="1059"/>
      <c r="K213" s="1059"/>
      <c r="L213" s="1060"/>
    </row>
  </sheetData>
  <mergeCells count="59">
    <mergeCell ref="B198:G211"/>
    <mergeCell ref="H198:L211"/>
    <mergeCell ref="B212:G213"/>
    <mergeCell ref="H212:L213"/>
    <mergeCell ref="B180:G181"/>
    <mergeCell ref="H180:L181"/>
    <mergeCell ref="B182:G195"/>
    <mergeCell ref="H182:L195"/>
    <mergeCell ref="B196:G197"/>
    <mergeCell ref="H196:L197"/>
    <mergeCell ref="B150:G163"/>
    <mergeCell ref="H150:L163"/>
    <mergeCell ref="B164:G165"/>
    <mergeCell ref="H164:L165"/>
    <mergeCell ref="B166:G179"/>
    <mergeCell ref="H166:L179"/>
    <mergeCell ref="B132:G133"/>
    <mergeCell ref="H132:L133"/>
    <mergeCell ref="B134:G147"/>
    <mergeCell ref="H134:L147"/>
    <mergeCell ref="B148:G149"/>
    <mergeCell ref="H148:L149"/>
    <mergeCell ref="B102:G115"/>
    <mergeCell ref="H102:L115"/>
    <mergeCell ref="B116:G117"/>
    <mergeCell ref="H116:L117"/>
    <mergeCell ref="B118:G131"/>
    <mergeCell ref="H118:L1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75" orientation="portrait" r:id="rId1"/>
  <headerFooter>
    <oddFooter>Página &amp;P&amp;R&amp;A</oddFooter>
  </headerFooter>
  <rowBreaks count="4" manualBreakCount="4">
    <brk id="53" min="1" max="11" man="1"/>
    <brk id="101" min="1" max="11" man="1"/>
    <brk id="149" min="1" max="11" man="1"/>
    <brk id="197" min="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37"/>
  <sheetViews>
    <sheetView topLeftCell="A240" zoomScale="85" zoomScaleNormal="85" workbookViewId="0">
      <selection activeCell="L440" sqref="L440"/>
    </sheetView>
  </sheetViews>
  <sheetFormatPr baseColWidth="10" defaultColWidth="11.5703125" defaultRowHeight="15" x14ac:dyDescent="0.25"/>
  <cols>
    <col min="1" max="4" width="11.5703125" style="125"/>
    <col min="5" max="5" width="13.42578125" style="125" customWidth="1"/>
    <col min="6" max="6" width="7.42578125" style="125" customWidth="1"/>
    <col min="7" max="7" width="11.5703125" style="125"/>
    <col min="8" max="8" width="20" style="125" customWidth="1"/>
    <col min="9" max="16384" width="11.5703125" style="125"/>
  </cols>
  <sheetData>
    <row r="1" spans="1:11" x14ac:dyDescent="0.25">
      <c r="A1" s="913" t="s">
        <v>330</v>
      </c>
      <c r="B1" s="914"/>
      <c r="C1" s="914"/>
      <c r="D1" s="914"/>
      <c r="E1" s="914"/>
      <c r="F1" s="914"/>
      <c r="G1" s="914"/>
      <c r="H1" s="914"/>
      <c r="I1" s="914"/>
      <c r="J1" s="914"/>
      <c r="K1" s="915"/>
    </row>
    <row r="2" spans="1:11" ht="28.5" customHeight="1" x14ac:dyDescent="0.25">
      <c r="A2" s="916"/>
      <c r="B2" s="917"/>
      <c r="C2" s="917"/>
      <c r="D2" s="917"/>
      <c r="E2" s="917"/>
      <c r="F2" s="917"/>
      <c r="G2" s="917"/>
      <c r="H2" s="917"/>
      <c r="I2" s="917"/>
      <c r="J2" s="917"/>
      <c r="K2" s="918"/>
    </row>
    <row r="3" spans="1:11" x14ac:dyDescent="0.25">
      <c r="A3" s="919" t="s">
        <v>376</v>
      </c>
      <c r="B3" s="920"/>
      <c r="C3" s="920"/>
      <c r="D3" s="921"/>
      <c r="E3" s="153">
        <v>44035</v>
      </c>
      <c r="F3" s="919" t="s">
        <v>377</v>
      </c>
      <c r="G3" s="920"/>
      <c r="H3" s="921"/>
      <c r="I3" s="988">
        <v>44041</v>
      </c>
      <c r="J3" s="920"/>
      <c r="K3" s="921"/>
    </row>
    <row r="4" spans="1:11" ht="24" x14ac:dyDescent="0.25">
      <c r="A4" s="925" t="s">
        <v>328</v>
      </c>
      <c r="B4" s="926"/>
      <c r="C4" s="926"/>
      <c r="D4" s="926"/>
      <c r="E4" s="926"/>
      <c r="F4" s="926"/>
      <c r="G4" s="927"/>
      <c r="H4" s="203" t="s">
        <v>603</v>
      </c>
      <c r="I4" s="203" t="s">
        <v>2</v>
      </c>
      <c r="J4" s="931" t="s">
        <v>0</v>
      </c>
      <c r="K4" s="932"/>
    </row>
    <row r="5" spans="1:11" ht="24" x14ac:dyDescent="0.25">
      <c r="A5" s="928"/>
      <c r="B5" s="929"/>
      <c r="C5" s="929"/>
      <c r="D5" s="929"/>
      <c r="E5" s="929"/>
      <c r="F5" s="929"/>
      <c r="G5" s="930"/>
      <c r="H5" s="204" t="s">
        <v>604</v>
      </c>
      <c r="I5" s="203">
        <v>2</v>
      </c>
      <c r="J5" s="931" t="s">
        <v>378</v>
      </c>
      <c r="K5" s="932"/>
    </row>
    <row r="6" spans="1:11" hidden="1" x14ac:dyDescent="0.25">
      <c r="A6" s="933" t="s">
        <v>553</v>
      </c>
      <c r="B6" s="934"/>
      <c r="C6" s="934"/>
      <c r="D6" s="934"/>
      <c r="E6" s="934"/>
      <c r="F6" s="935"/>
      <c r="G6" s="933" t="s">
        <v>554</v>
      </c>
      <c r="H6" s="934"/>
      <c r="I6" s="934"/>
      <c r="J6" s="934"/>
      <c r="K6" s="935"/>
    </row>
    <row r="7" spans="1:11" hidden="1" x14ac:dyDescent="0.25">
      <c r="A7" s="933"/>
      <c r="B7" s="934"/>
      <c r="C7" s="934"/>
      <c r="D7" s="934"/>
      <c r="E7" s="934"/>
      <c r="F7" s="935"/>
      <c r="G7" s="933"/>
      <c r="H7" s="934"/>
      <c r="I7" s="934"/>
      <c r="J7" s="934"/>
      <c r="K7" s="935"/>
    </row>
    <row r="8" spans="1:11" hidden="1" x14ac:dyDescent="0.25">
      <c r="A8" s="933"/>
      <c r="B8" s="934"/>
      <c r="C8" s="934"/>
      <c r="D8" s="934"/>
      <c r="E8" s="934"/>
      <c r="F8" s="935"/>
      <c r="G8" s="933"/>
      <c r="H8" s="934"/>
      <c r="I8" s="934"/>
      <c r="J8" s="934"/>
      <c r="K8" s="935"/>
    </row>
    <row r="9" spans="1:11" hidden="1" x14ac:dyDescent="0.25">
      <c r="A9" s="933"/>
      <c r="B9" s="934"/>
      <c r="C9" s="934"/>
      <c r="D9" s="934"/>
      <c r="E9" s="934"/>
      <c r="F9" s="935"/>
      <c r="G9" s="933"/>
      <c r="H9" s="934"/>
      <c r="I9" s="934"/>
      <c r="J9" s="934"/>
      <c r="K9" s="935"/>
    </row>
    <row r="10" spans="1:11" hidden="1" x14ac:dyDescent="0.25">
      <c r="A10" s="933"/>
      <c r="B10" s="934"/>
      <c r="C10" s="934"/>
      <c r="D10" s="934"/>
      <c r="E10" s="934"/>
      <c r="F10" s="935"/>
      <c r="G10" s="933"/>
      <c r="H10" s="934"/>
      <c r="I10" s="934"/>
      <c r="J10" s="934"/>
      <c r="K10" s="935"/>
    </row>
    <row r="11" spans="1:11" hidden="1" x14ac:dyDescent="0.25">
      <c r="A11" s="933"/>
      <c r="B11" s="934"/>
      <c r="C11" s="934"/>
      <c r="D11" s="934"/>
      <c r="E11" s="934"/>
      <c r="F11" s="935"/>
      <c r="G11" s="933"/>
      <c r="H11" s="934"/>
      <c r="I11" s="934"/>
      <c r="J11" s="934"/>
      <c r="K11" s="935"/>
    </row>
    <row r="12" spans="1:11" hidden="1" x14ac:dyDescent="0.25">
      <c r="A12" s="933"/>
      <c r="B12" s="934"/>
      <c r="C12" s="934"/>
      <c r="D12" s="934"/>
      <c r="E12" s="934"/>
      <c r="F12" s="935"/>
      <c r="G12" s="933"/>
      <c r="H12" s="934"/>
      <c r="I12" s="934"/>
      <c r="J12" s="934"/>
      <c r="K12" s="935"/>
    </row>
    <row r="13" spans="1:11" hidden="1" x14ac:dyDescent="0.25">
      <c r="A13" s="933"/>
      <c r="B13" s="934"/>
      <c r="C13" s="934"/>
      <c r="D13" s="934"/>
      <c r="E13" s="934"/>
      <c r="F13" s="935"/>
      <c r="G13" s="933"/>
      <c r="H13" s="934"/>
      <c r="I13" s="934"/>
      <c r="J13" s="934"/>
      <c r="K13" s="935"/>
    </row>
    <row r="14" spans="1:11" hidden="1" x14ac:dyDescent="0.25">
      <c r="A14" s="933"/>
      <c r="B14" s="934"/>
      <c r="C14" s="934"/>
      <c r="D14" s="934"/>
      <c r="E14" s="934"/>
      <c r="F14" s="935"/>
      <c r="G14" s="933"/>
      <c r="H14" s="934"/>
      <c r="I14" s="934"/>
      <c r="J14" s="934"/>
      <c r="K14" s="935"/>
    </row>
    <row r="15" spans="1:11" hidden="1" x14ac:dyDescent="0.25">
      <c r="A15" s="933"/>
      <c r="B15" s="934"/>
      <c r="C15" s="934"/>
      <c r="D15" s="934"/>
      <c r="E15" s="934"/>
      <c r="F15" s="935"/>
      <c r="G15" s="933"/>
      <c r="H15" s="934"/>
      <c r="I15" s="934"/>
      <c r="J15" s="934"/>
      <c r="K15" s="935"/>
    </row>
    <row r="16" spans="1:11" hidden="1" x14ac:dyDescent="0.25">
      <c r="A16" s="933"/>
      <c r="B16" s="934"/>
      <c r="C16" s="934"/>
      <c r="D16" s="934"/>
      <c r="E16" s="934"/>
      <c r="F16" s="935"/>
      <c r="G16" s="933"/>
      <c r="H16" s="934"/>
      <c r="I16" s="934"/>
      <c r="J16" s="934"/>
      <c r="K16" s="935"/>
    </row>
    <row r="17" spans="1:11" hidden="1" x14ac:dyDescent="0.25">
      <c r="A17" s="933"/>
      <c r="B17" s="934"/>
      <c r="C17" s="934"/>
      <c r="D17" s="934"/>
      <c r="E17" s="934"/>
      <c r="F17" s="935"/>
      <c r="G17" s="933"/>
      <c r="H17" s="934"/>
      <c r="I17" s="934"/>
      <c r="J17" s="934"/>
      <c r="K17" s="935"/>
    </row>
    <row r="18" spans="1:11" hidden="1" x14ac:dyDescent="0.25">
      <c r="A18" s="933"/>
      <c r="B18" s="934"/>
      <c r="C18" s="934"/>
      <c r="D18" s="934"/>
      <c r="E18" s="934"/>
      <c r="F18" s="935"/>
      <c r="G18" s="933"/>
      <c r="H18" s="934"/>
      <c r="I18" s="934"/>
      <c r="J18" s="934"/>
      <c r="K18" s="935"/>
    </row>
    <row r="19" spans="1:11" hidden="1" x14ac:dyDescent="0.25">
      <c r="A19" s="933"/>
      <c r="B19" s="934"/>
      <c r="C19" s="934"/>
      <c r="D19" s="934"/>
      <c r="E19" s="934"/>
      <c r="F19" s="935"/>
      <c r="G19" s="933"/>
      <c r="H19" s="934"/>
      <c r="I19" s="934"/>
      <c r="J19" s="934"/>
      <c r="K19" s="935"/>
    </row>
    <row r="20" spans="1:11" hidden="1" x14ac:dyDescent="0.25">
      <c r="A20" s="951" t="s">
        <v>701</v>
      </c>
      <c r="B20" s="952"/>
      <c r="C20" s="952"/>
      <c r="D20" s="952"/>
      <c r="E20" s="952"/>
      <c r="F20" s="953"/>
      <c r="G20" s="957" t="s">
        <v>732</v>
      </c>
      <c r="H20" s="958"/>
      <c r="I20" s="958"/>
      <c r="J20" s="958"/>
      <c r="K20" s="959"/>
    </row>
    <row r="21" spans="1:11" ht="15.75" hidden="1" thickBot="1" x14ac:dyDescent="0.3">
      <c r="A21" s="954"/>
      <c r="B21" s="955"/>
      <c r="C21" s="955"/>
      <c r="D21" s="955"/>
      <c r="E21" s="955"/>
      <c r="F21" s="956"/>
      <c r="G21" s="960"/>
      <c r="H21" s="961"/>
      <c r="I21" s="961"/>
      <c r="J21" s="961"/>
      <c r="K21" s="962"/>
    </row>
    <row r="22" spans="1:11" hidden="1" x14ac:dyDescent="0.25">
      <c r="A22" s="948" t="s">
        <v>619</v>
      </c>
      <c r="B22" s="949"/>
      <c r="C22" s="949"/>
      <c r="D22" s="949"/>
      <c r="E22" s="949"/>
      <c r="F22" s="950"/>
      <c r="G22" s="948" t="s">
        <v>620</v>
      </c>
      <c r="H22" s="949"/>
      <c r="I22" s="949"/>
      <c r="J22" s="949"/>
      <c r="K22" s="950"/>
    </row>
    <row r="23" spans="1:11" hidden="1" x14ac:dyDescent="0.25">
      <c r="A23" s="933"/>
      <c r="B23" s="934"/>
      <c r="C23" s="934"/>
      <c r="D23" s="934"/>
      <c r="E23" s="934"/>
      <c r="F23" s="935"/>
      <c r="G23" s="933"/>
      <c r="H23" s="934"/>
      <c r="I23" s="934"/>
      <c r="J23" s="934"/>
      <c r="K23" s="935"/>
    </row>
    <row r="24" spans="1:11" hidden="1" x14ac:dyDescent="0.25">
      <c r="A24" s="933"/>
      <c r="B24" s="934"/>
      <c r="C24" s="934"/>
      <c r="D24" s="934"/>
      <c r="E24" s="934"/>
      <c r="F24" s="935"/>
      <c r="G24" s="933"/>
      <c r="H24" s="934"/>
      <c r="I24" s="934"/>
      <c r="J24" s="934"/>
      <c r="K24" s="935"/>
    </row>
    <row r="25" spans="1:11" hidden="1" x14ac:dyDescent="0.25">
      <c r="A25" s="933"/>
      <c r="B25" s="934"/>
      <c r="C25" s="934"/>
      <c r="D25" s="934"/>
      <c r="E25" s="934"/>
      <c r="F25" s="935"/>
      <c r="G25" s="933"/>
      <c r="H25" s="934"/>
      <c r="I25" s="934"/>
      <c r="J25" s="934"/>
      <c r="K25" s="935"/>
    </row>
    <row r="26" spans="1:11" hidden="1" x14ac:dyDescent="0.25">
      <c r="A26" s="933"/>
      <c r="B26" s="934"/>
      <c r="C26" s="934"/>
      <c r="D26" s="934"/>
      <c r="E26" s="934"/>
      <c r="F26" s="935"/>
      <c r="G26" s="933"/>
      <c r="H26" s="934"/>
      <c r="I26" s="934"/>
      <c r="J26" s="934"/>
      <c r="K26" s="935"/>
    </row>
    <row r="27" spans="1:11" hidden="1" x14ac:dyDescent="0.25">
      <c r="A27" s="933"/>
      <c r="B27" s="934"/>
      <c r="C27" s="934"/>
      <c r="D27" s="934"/>
      <c r="E27" s="934"/>
      <c r="F27" s="935"/>
      <c r="G27" s="933"/>
      <c r="H27" s="934"/>
      <c r="I27" s="934"/>
      <c r="J27" s="934"/>
      <c r="K27" s="935"/>
    </row>
    <row r="28" spans="1:11" hidden="1" x14ac:dyDescent="0.25">
      <c r="A28" s="933"/>
      <c r="B28" s="934"/>
      <c r="C28" s="934"/>
      <c r="D28" s="934"/>
      <c r="E28" s="934"/>
      <c r="F28" s="935"/>
      <c r="G28" s="933"/>
      <c r="H28" s="934"/>
      <c r="I28" s="934"/>
      <c r="J28" s="934"/>
      <c r="K28" s="935"/>
    </row>
    <row r="29" spans="1:11" hidden="1" x14ac:dyDescent="0.25">
      <c r="A29" s="933"/>
      <c r="B29" s="934"/>
      <c r="C29" s="934"/>
      <c r="D29" s="934"/>
      <c r="E29" s="934"/>
      <c r="F29" s="935"/>
      <c r="G29" s="933"/>
      <c r="H29" s="934"/>
      <c r="I29" s="934"/>
      <c r="J29" s="934"/>
      <c r="K29" s="935"/>
    </row>
    <row r="30" spans="1:11" hidden="1" x14ac:dyDescent="0.25">
      <c r="A30" s="933"/>
      <c r="B30" s="934"/>
      <c r="C30" s="934"/>
      <c r="D30" s="934"/>
      <c r="E30" s="934"/>
      <c r="F30" s="935"/>
      <c r="G30" s="933"/>
      <c r="H30" s="934"/>
      <c r="I30" s="934"/>
      <c r="J30" s="934"/>
      <c r="K30" s="935"/>
    </row>
    <row r="31" spans="1:11" hidden="1" x14ac:dyDescent="0.25">
      <c r="A31" s="933"/>
      <c r="B31" s="934"/>
      <c r="C31" s="934"/>
      <c r="D31" s="934"/>
      <c r="E31" s="934"/>
      <c r="F31" s="935"/>
      <c r="G31" s="933"/>
      <c r="H31" s="934"/>
      <c r="I31" s="934"/>
      <c r="J31" s="934"/>
      <c r="K31" s="935"/>
    </row>
    <row r="32" spans="1:11" hidden="1" x14ac:dyDescent="0.25">
      <c r="A32" s="933"/>
      <c r="B32" s="934"/>
      <c r="C32" s="934"/>
      <c r="D32" s="934"/>
      <c r="E32" s="934"/>
      <c r="F32" s="935"/>
      <c r="G32" s="933"/>
      <c r="H32" s="934"/>
      <c r="I32" s="934"/>
      <c r="J32" s="934"/>
      <c r="K32" s="935"/>
    </row>
    <row r="33" spans="1:11" hidden="1" x14ac:dyDescent="0.25">
      <c r="A33" s="933"/>
      <c r="B33" s="934"/>
      <c r="C33" s="934"/>
      <c r="D33" s="934"/>
      <c r="E33" s="934"/>
      <c r="F33" s="935"/>
      <c r="G33" s="933"/>
      <c r="H33" s="934"/>
      <c r="I33" s="934"/>
      <c r="J33" s="934"/>
      <c r="K33" s="935"/>
    </row>
    <row r="34" spans="1:11" hidden="1" x14ac:dyDescent="0.25">
      <c r="A34" s="933"/>
      <c r="B34" s="934"/>
      <c r="C34" s="934"/>
      <c r="D34" s="934"/>
      <c r="E34" s="934"/>
      <c r="F34" s="935"/>
      <c r="G34" s="933"/>
      <c r="H34" s="934"/>
      <c r="I34" s="934"/>
      <c r="J34" s="934"/>
      <c r="K34" s="935"/>
    </row>
    <row r="35" spans="1:11" hidden="1" x14ac:dyDescent="0.25">
      <c r="A35" s="933"/>
      <c r="B35" s="934"/>
      <c r="C35" s="934"/>
      <c r="D35" s="934"/>
      <c r="E35" s="934"/>
      <c r="F35" s="935"/>
      <c r="G35" s="933"/>
      <c r="H35" s="934"/>
      <c r="I35" s="934"/>
      <c r="J35" s="934"/>
      <c r="K35" s="935"/>
    </row>
    <row r="36" spans="1:11" hidden="1" x14ac:dyDescent="0.25">
      <c r="A36" s="951" t="s">
        <v>659</v>
      </c>
      <c r="B36" s="952"/>
      <c r="C36" s="952"/>
      <c r="D36" s="952"/>
      <c r="E36" s="952"/>
      <c r="F36" s="953"/>
      <c r="G36" s="957" t="s">
        <v>675</v>
      </c>
      <c r="H36" s="958"/>
      <c r="I36" s="958"/>
      <c r="J36" s="958"/>
      <c r="K36" s="959"/>
    </row>
    <row r="37" spans="1:11" ht="15.75" hidden="1" thickBot="1" x14ac:dyDescent="0.3">
      <c r="A37" s="954"/>
      <c r="B37" s="955"/>
      <c r="C37" s="955"/>
      <c r="D37" s="955"/>
      <c r="E37" s="955"/>
      <c r="F37" s="956"/>
      <c r="G37" s="960"/>
      <c r="H37" s="961"/>
      <c r="I37" s="961"/>
      <c r="J37" s="961"/>
      <c r="K37" s="962"/>
    </row>
    <row r="38" spans="1:11" hidden="1" x14ac:dyDescent="0.25">
      <c r="A38" s="948" t="s">
        <v>621</v>
      </c>
      <c r="B38" s="949"/>
      <c r="C38" s="949"/>
      <c r="D38" s="949"/>
      <c r="E38" s="949"/>
      <c r="F38" s="950"/>
      <c r="G38" s="948" t="s">
        <v>622</v>
      </c>
      <c r="H38" s="949"/>
      <c r="I38" s="949"/>
      <c r="J38" s="949"/>
      <c r="K38" s="950"/>
    </row>
    <row r="39" spans="1:11" hidden="1" x14ac:dyDescent="0.25">
      <c r="A39" s="933"/>
      <c r="B39" s="934"/>
      <c r="C39" s="934"/>
      <c r="D39" s="934"/>
      <c r="E39" s="934"/>
      <c r="F39" s="935"/>
      <c r="G39" s="933"/>
      <c r="H39" s="934"/>
      <c r="I39" s="934"/>
      <c r="J39" s="934"/>
      <c r="K39" s="935"/>
    </row>
    <row r="40" spans="1:11" hidden="1" x14ac:dyDescent="0.25">
      <c r="A40" s="933"/>
      <c r="B40" s="934"/>
      <c r="C40" s="934"/>
      <c r="D40" s="934"/>
      <c r="E40" s="934"/>
      <c r="F40" s="935"/>
      <c r="G40" s="933"/>
      <c r="H40" s="934"/>
      <c r="I40" s="934"/>
      <c r="J40" s="934"/>
      <c r="K40" s="935"/>
    </row>
    <row r="41" spans="1:11" hidden="1" x14ac:dyDescent="0.25">
      <c r="A41" s="933"/>
      <c r="B41" s="934"/>
      <c r="C41" s="934"/>
      <c r="D41" s="934"/>
      <c r="E41" s="934"/>
      <c r="F41" s="935"/>
      <c r="G41" s="933"/>
      <c r="H41" s="934"/>
      <c r="I41" s="934"/>
      <c r="J41" s="934"/>
      <c r="K41" s="935"/>
    </row>
    <row r="42" spans="1:11" hidden="1" x14ac:dyDescent="0.25">
      <c r="A42" s="933"/>
      <c r="B42" s="934"/>
      <c r="C42" s="934"/>
      <c r="D42" s="934"/>
      <c r="E42" s="934"/>
      <c r="F42" s="935"/>
      <c r="G42" s="933"/>
      <c r="H42" s="934"/>
      <c r="I42" s="934"/>
      <c r="J42" s="934"/>
      <c r="K42" s="935"/>
    </row>
    <row r="43" spans="1:11" hidden="1" x14ac:dyDescent="0.25">
      <c r="A43" s="933"/>
      <c r="B43" s="934"/>
      <c r="C43" s="934"/>
      <c r="D43" s="934"/>
      <c r="E43" s="934"/>
      <c r="F43" s="935"/>
      <c r="G43" s="933"/>
      <c r="H43" s="934"/>
      <c r="I43" s="934"/>
      <c r="J43" s="934"/>
      <c r="K43" s="935"/>
    </row>
    <row r="44" spans="1:11" hidden="1" x14ac:dyDescent="0.25">
      <c r="A44" s="933"/>
      <c r="B44" s="934"/>
      <c r="C44" s="934"/>
      <c r="D44" s="934"/>
      <c r="E44" s="934"/>
      <c r="F44" s="935"/>
      <c r="G44" s="933"/>
      <c r="H44" s="934"/>
      <c r="I44" s="934"/>
      <c r="J44" s="934"/>
      <c r="K44" s="935"/>
    </row>
    <row r="45" spans="1:11" hidden="1" x14ac:dyDescent="0.25">
      <c r="A45" s="933"/>
      <c r="B45" s="934"/>
      <c r="C45" s="934"/>
      <c r="D45" s="934"/>
      <c r="E45" s="934"/>
      <c r="F45" s="935"/>
      <c r="G45" s="933"/>
      <c r="H45" s="934"/>
      <c r="I45" s="934"/>
      <c r="J45" s="934"/>
      <c r="K45" s="935"/>
    </row>
    <row r="46" spans="1:11" hidden="1" x14ac:dyDescent="0.25">
      <c r="A46" s="933"/>
      <c r="B46" s="934"/>
      <c r="C46" s="934"/>
      <c r="D46" s="934"/>
      <c r="E46" s="934"/>
      <c r="F46" s="935"/>
      <c r="G46" s="933"/>
      <c r="H46" s="934"/>
      <c r="I46" s="934"/>
      <c r="J46" s="934"/>
      <c r="K46" s="935"/>
    </row>
    <row r="47" spans="1:11" hidden="1" x14ac:dyDescent="0.25">
      <c r="A47" s="933"/>
      <c r="B47" s="934"/>
      <c r="C47" s="934"/>
      <c r="D47" s="934"/>
      <c r="E47" s="934"/>
      <c r="F47" s="935"/>
      <c r="G47" s="933"/>
      <c r="H47" s="934"/>
      <c r="I47" s="934"/>
      <c r="J47" s="934"/>
      <c r="K47" s="935"/>
    </row>
    <row r="48" spans="1:11" hidden="1" x14ac:dyDescent="0.25">
      <c r="A48" s="933"/>
      <c r="B48" s="934"/>
      <c r="C48" s="934"/>
      <c r="D48" s="934"/>
      <c r="E48" s="934"/>
      <c r="F48" s="935"/>
      <c r="G48" s="933"/>
      <c r="H48" s="934"/>
      <c r="I48" s="934"/>
      <c r="J48" s="934"/>
      <c r="K48" s="935"/>
    </row>
    <row r="49" spans="1:11" hidden="1" x14ac:dyDescent="0.25">
      <c r="A49" s="933"/>
      <c r="B49" s="934"/>
      <c r="C49" s="934"/>
      <c r="D49" s="934"/>
      <c r="E49" s="934"/>
      <c r="F49" s="935"/>
      <c r="G49" s="933"/>
      <c r="H49" s="934"/>
      <c r="I49" s="934"/>
      <c r="J49" s="934"/>
      <c r="K49" s="935"/>
    </row>
    <row r="50" spans="1:11" hidden="1" x14ac:dyDescent="0.25">
      <c r="A50" s="933"/>
      <c r="B50" s="934"/>
      <c r="C50" s="934"/>
      <c r="D50" s="934"/>
      <c r="E50" s="934"/>
      <c r="F50" s="935"/>
      <c r="G50" s="933"/>
      <c r="H50" s="934"/>
      <c r="I50" s="934"/>
      <c r="J50" s="934"/>
      <c r="K50" s="935"/>
    </row>
    <row r="51" spans="1:11" hidden="1" x14ac:dyDescent="0.25">
      <c r="A51" s="933"/>
      <c r="B51" s="934"/>
      <c r="C51" s="934"/>
      <c r="D51" s="934"/>
      <c r="E51" s="934"/>
      <c r="F51" s="935"/>
      <c r="G51" s="933"/>
      <c r="H51" s="934"/>
      <c r="I51" s="934"/>
      <c r="J51" s="934"/>
      <c r="K51" s="935"/>
    </row>
    <row r="52" spans="1:11" hidden="1" x14ac:dyDescent="0.25">
      <c r="A52" s="957" t="s">
        <v>655</v>
      </c>
      <c r="B52" s="958"/>
      <c r="C52" s="958"/>
      <c r="D52" s="958"/>
      <c r="E52" s="958"/>
      <c r="F52" s="959"/>
      <c r="G52" s="957" t="s">
        <v>676</v>
      </c>
      <c r="H52" s="958"/>
      <c r="I52" s="958"/>
      <c r="J52" s="958"/>
      <c r="K52" s="959"/>
    </row>
    <row r="53" spans="1:11" ht="15.75" hidden="1" thickBot="1" x14ac:dyDescent="0.3">
      <c r="A53" s="960"/>
      <c r="B53" s="961"/>
      <c r="C53" s="961"/>
      <c r="D53" s="961"/>
      <c r="E53" s="961"/>
      <c r="F53" s="962"/>
      <c r="G53" s="960"/>
      <c r="H53" s="961"/>
      <c r="I53" s="961"/>
      <c r="J53" s="961"/>
      <c r="K53" s="962"/>
    </row>
    <row r="54" spans="1:11" x14ac:dyDescent="0.25">
      <c r="A54" s="933"/>
      <c r="B54" s="934"/>
      <c r="C54" s="934"/>
      <c r="D54" s="934"/>
      <c r="E54" s="934"/>
      <c r="F54" s="935"/>
      <c r="G54" s="933" t="s">
        <v>554</v>
      </c>
      <c r="H54" s="934"/>
      <c r="I54" s="934"/>
      <c r="J54" s="934"/>
      <c r="K54" s="935"/>
    </row>
    <row r="55" spans="1:11" x14ac:dyDescent="0.25">
      <c r="A55" s="933"/>
      <c r="B55" s="934"/>
      <c r="C55" s="934"/>
      <c r="D55" s="934"/>
      <c r="E55" s="934"/>
      <c r="F55" s="935"/>
      <c r="G55" s="933"/>
      <c r="H55" s="934"/>
      <c r="I55" s="934"/>
      <c r="J55" s="934"/>
      <c r="K55" s="935"/>
    </row>
    <row r="56" spans="1:11" x14ac:dyDescent="0.25">
      <c r="A56" s="933"/>
      <c r="B56" s="934"/>
      <c r="C56" s="934"/>
      <c r="D56" s="934"/>
      <c r="E56" s="934"/>
      <c r="F56" s="935"/>
      <c r="G56" s="933"/>
      <c r="H56" s="934"/>
      <c r="I56" s="934"/>
      <c r="J56" s="934"/>
      <c r="K56" s="935"/>
    </row>
    <row r="57" spans="1:11" x14ac:dyDescent="0.25">
      <c r="A57" s="933"/>
      <c r="B57" s="934"/>
      <c r="C57" s="934"/>
      <c r="D57" s="934"/>
      <c r="E57" s="934"/>
      <c r="F57" s="935"/>
      <c r="G57" s="933"/>
      <c r="H57" s="934"/>
      <c r="I57" s="934"/>
      <c r="J57" s="934"/>
      <c r="K57" s="935"/>
    </row>
    <row r="58" spans="1:11" x14ac:dyDescent="0.25">
      <c r="A58" s="933"/>
      <c r="B58" s="934"/>
      <c r="C58" s="934"/>
      <c r="D58" s="934"/>
      <c r="E58" s="934"/>
      <c r="F58" s="935"/>
      <c r="G58" s="933"/>
      <c r="H58" s="934"/>
      <c r="I58" s="934"/>
      <c r="J58" s="934"/>
      <c r="K58" s="935"/>
    </row>
    <row r="59" spans="1:11" x14ac:dyDescent="0.25">
      <c r="A59" s="933"/>
      <c r="B59" s="934"/>
      <c r="C59" s="934"/>
      <c r="D59" s="934"/>
      <c r="E59" s="934"/>
      <c r="F59" s="935"/>
      <c r="G59" s="933"/>
      <c r="H59" s="934"/>
      <c r="I59" s="934"/>
      <c r="J59" s="934"/>
      <c r="K59" s="935"/>
    </row>
    <row r="60" spans="1:11" x14ac:dyDescent="0.25">
      <c r="A60" s="933"/>
      <c r="B60" s="934"/>
      <c r="C60" s="934"/>
      <c r="D60" s="934"/>
      <c r="E60" s="934"/>
      <c r="F60" s="935"/>
      <c r="G60" s="933"/>
      <c r="H60" s="934"/>
      <c r="I60" s="934"/>
      <c r="J60" s="934"/>
      <c r="K60" s="935"/>
    </row>
    <row r="61" spans="1:11" x14ac:dyDescent="0.25">
      <c r="A61" s="933"/>
      <c r="B61" s="934"/>
      <c r="C61" s="934"/>
      <c r="D61" s="934"/>
      <c r="E61" s="934"/>
      <c r="F61" s="935"/>
      <c r="G61" s="933"/>
      <c r="H61" s="934"/>
      <c r="I61" s="934"/>
      <c r="J61" s="934"/>
      <c r="K61" s="935"/>
    </row>
    <row r="62" spans="1:11" x14ac:dyDescent="0.25">
      <c r="A62" s="933"/>
      <c r="B62" s="934"/>
      <c r="C62" s="934"/>
      <c r="D62" s="934"/>
      <c r="E62" s="934"/>
      <c r="F62" s="935"/>
      <c r="G62" s="933"/>
      <c r="H62" s="934"/>
      <c r="I62" s="934"/>
      <c r="J62" s="934"/>
      <c r="K62" s="935"/>
    </row>
    <row r="63" spans="1:11" x14ac:dyDescent="0.25">
      <c r="A63" s="933"/>
      <c r="B63" s="934"/>
      <c r="C63" s="934"/>
      <c r="D63" s="934"/>
      <c r="E63" s="934"/>
      <c r="F63" s="935"/>
      <c r="G63" s="933"/>
      <c r="H63" s="934"/>
      <c r="I63" s="934"/>
      <c r="J63" s="934"/>
      <c r="K63" s="935"/>
    </row>
    <row r="64" spans="1:11" ht="14.25" customHeight="1" x14ac:dyDescent="0.25">
      <c r="A64" s="933"/>
      <c r="B64" s="934"/>
      <c r="C64" s="934"/>
      <c r="D64" s="934"/>
      <c r="E64" s="934"/>
      <c r="F64" s="935"/>
      <c r="G64" s="933"/>
      <c r="H64" s="934"/>
      <c r="I64" s="934"/>
      <c r="J64" s="934"/>
      <c r="K64" s="935"/>
    </row>
    <row r="65" spans="1:11" ht="19.5" customHeight="1" x14ac:dyDescent="0.25">
      <c r="A65" s="933"/>
      <c r="B65" s="934"/>
      <c r="C65" s="934"/>
      <c r="D65" s="934"/>
      <c r="E65" s="934"/>
      <c r="F65" s="935"/>
      <c r="G65" s="933"/>
      <c r="H65" s="934"/>
      <c r="I65" s="934"/>
      <c r="J65" s="934"/>
      <c r="K65" s="935"/>
    </row>
    <row r="66" spans="1:11" x14ac:dyDescent="0.25">
      <c r="A66" s="933"/>
      <c r="B66" s="934"/>
      <c r="C66" s="934"/>
      <c r="D66" s="934"/>
      <c r="E66" s="934"/>
      <c r="F66" s="935"/>
      <c r="G66" s="933"/>
      <c r="H66" s="934"/>
      <c r="I66" s="934"/>
      <c r="J66" s="934"/>
      <c r="K66" s="935"/>
    </row>
    <row r="67" spans="1:11" ht="15.75" thickBot="1" x14ac:dyDescent="0.3">
      <c r="A67" s="933"/>
      <c r="B67" s="934"/>
      <c r="C67" s="934"/>
      <c r="D67" s="934"/>
      <c r="E67" s="934"/>
      <c r="F67" s="935"/>
      <c r="G67" s="933"/>
      <c r="H67" s="934"/>
      <c r="I67" s="934"/>
      <c r="J67" s="934"/>
      <c r="K67" s="935"/>
    </row>
    <row r="68" spans="1:11" x14ac:dyDescent="0.25">
      <c r="A68" s="951" t="s">
        <v>993</v>
      </c>
      <c r="B68" s="952"/>
      <c r="C68" s="952"/>
      <c r="D68" s="952"/>
      <c r="E68" s="952"/>
      <c r="F68" s="953"/>
      <c r="G68" s="957" t="s">
        <v>994</v>
      </c>
      <c r="H68" s="958"/>
      <c r="I68" s="958"/>
      <c r="J68" s="958"/>
      <c r="K68" s="959"/>
    </row>
    <row r="69" spans="1:11" ht="15.75" thickBot="1" x14ac:dyDescent="0.3">
      <c r="A69" s="954"/>
      <c r="B69" s="955"/>
      <c r="C69" s="955"/>
      <c r="D69" s="955"/>
      <c r="E69" s="955"/>
      <c r="F69" s="956"/>
      <c r="G69" s="960"/>
      <c r="H69" s="961"/>
      <c r="I69" s="961"/>
      <c r="J69" s="961"/>
      <c r="K69" s="962"/>
    </row>
    <row r="70" spans="1:11" x14ac:dyDescent="0.25">
      <c r="A70" s="948" t="s">
        <v>619</v>
      </c>
      <c r="B70" s="949"/>
      <c r="C70" s="949"/>
      <c r="D70" s="949"/>
      <c r="E70" s="949"/>
      <c r="F70" s="950"/>
      <c r="G70" s="948" t="s">
        <v>620</v>
      </c>
      <c r="H70" s="949"/>
      <c r="I70" s="949"/>
      <c r="J70" s="949"/>
      <c r="K70" s="950"/>
    </row>
    <row r="71" spans="1:11" x14ac:dyDescent="0.25">
      <c r="A71" s="933"/>
      <c r="B71" s="934"/>
      <c r="C71" s="934"/>
      <c r="D71" s="934"/>
      <c r="E71" s="934"/>
      <c r="F71" s="935"/>
      <c r="G71" s="933"/>
      <c r="H71" s="934"/>
      <c r="I71" s="934"/>
      <c r="J71" s="934"/>
      <c r="K71" s="935"/>
    </row>
    <row r="72" spans="1:11" x14ac:dyDescent="0.25">
      <c r="A72" s="933"/>
      <c r="B72" s="934"/>
      <c r="C72" s="934"/>
      <c r="D72" s="934"/>
      <c r="E72" s="934"/>
      <c r="F72" s="935"/>
      <c r="G72" s="933"/>
      <c r="H72" s="934"/>
      <c r="I72" s="934"/>
      <c r="J72" s="934"/>
      <c r="K72" s="935"/>
    </row>
    <row r="73" spans="1:11" x14ac:dyDescent="0.25">
      <c r="A73" s="933"/>
      <c r="B73" s="934"/>
      <c r="C73" s="934"/>
      <c r="D73" s="934"/>
      <c r="E73" s="934"/>
      <c r="F73" s="935"/>
      <c r="G73" s="933"/>
      <c r="H73" s="934"/>
      <c r="I73" s="934"/>
      <c r="J73" s="934"/>
      <c r="K73" s="935"/>
    </row>
    <row r="74" spans="1:11" x14ac:dyDescent="0.25">
      <c r="A74" s="933"/>
      <c r="B74" s="934"/>
      <c r="C74" s="934"/>
      <c r="D74" s="934"/>
      <c r="E74" s="934"/>
      <c r="F74" s="935"/>
      <c r="G74" s="933"/>
      <c r="H74" s="934"/>
      <c r="I74" s="934"/>
      <c r="J74" s="934"/>
      <c r="K74" s="935"/>
    </row>
    <row r="75" spans="1:11" x14ac:dyDescent="0.25">
      <c r="A75" s="933"/>
      <c r="B75" s="934"/>
      <c r="C75" s="934"/>
      <c r="D75" s="934"/>
      <c r="E75" s="934"/>
      <c r="F75" s="935"/>
      <c r="G75" s="933"/>
      <c r="H75" s="934"/>
      <c r="I75" s="934"/>
      <c r="J75" s="934"/>
      <c r="K75" s="935"/>
    </row>
    <row r="76" spans="1:11" x14ac:dyDescent="0.25">
      <c r="A76" s="933"/>
      <c r="B76" s="934"/>
      <c r="C76" s="934"/>
      <c r="D76" s="934"/>
      <c r="E76" s="934"/>
      <c r="F76" s="935"/>
      <c r="G76" s="933"/>
      <c r="H76" s="934"/>
      <c r="I76" s="934"/>
      <c r="J76" s="934"/>
      <c r="K76" s="935"/>
    </row>
    <row r="77" spans="1:11" x14ac:dyDescent="0.25">
      <c r="A77" s="933"/>
      <c r="B77" s="934"/>
      <c r="C77" s="934"/>
      <c r="D77" s="934"/>
      <c r="E77" s="934"/>
      <c r="F77" s="935"/>
      <c r="G77" s="933"/>
      <c r="H77" s="934"/>
      <c r="I77" s="934"/>
      <c r="J77" s="934"/>
      <c r="K77" s="935"/>
    </row>
    <row r="78" spans="1:11" x14ac:dyDescent="0.25">
      <c r="A78" s="933"/>
      <c r="B78" s="934"/>
      <c r="C78" s="934"/>
      <c r="D78" s="934"/>
      <c r="E78" s="934"/>
      <c r="F78" s="935"/>
      <c r="G78" s="933"/>
      <c r="H78" s="934"/>
      <c r="I78" s="934"/>
      <c r="J78" s="934"/>
      <c r="K78" s="935"/>
    </row>
    <row r="79" spans="1:11" x14ac:dyDescent="0.25">
      <c r="A79" s="933"/>
      <c r="B79" s="934"/>
      <c r="C79" s="934"/>
      <c r="D79" s="934"/>
      <c r="E79" s="934"/>
      <c r="F79" s="935"/>
      <c r="G79" s="933"/>
      <c r="H79" s="934"/>
      <c r="I79" s="934"/>
      <c r="J79" s="934"/>
      <c r="K79" s="935"/>
    </row>
    <row r="80" spans="1:11" x14ac:dyDescent="0.25">
      <c r="A80" s="933"/>
      <c r="B80" s="934"/>
      <c r="C80" s="934"/>
      <c r="D80" s="934"/>
      <c r="E80" s="934"/>
      <c r="F80" s="935"/>
      <c r="G80" s="933"/>
      <c r="H80" s="934"/>
      <c r="I80" s="934"/>
      <c r="J80" s="934"/>
      <c r="K80" s="935"/>
    </row>
    <row r="81" spans="1:11" x14ac:dyDescent="0.25">
      <c r="A81" s="933"/>
      <c r="B81" s="934"/>
      <c r="C81" s="934"/>
      <c r="D81" s="934"/>
      <c r="E81" s="934"/>
      <c r="F81" s="935"/>
      <c r="G81" s="933"/>
      <c r="H81" s="934"/>
      <c r="I81" s="934"/>
      <c r="J81" s="934"/>
      <c r="K81" s="935"/>
    </row>
    <row r="82" spans="1:11" x14ac:dyDescent="0.25">
      <c r="A82" s="933"/>
      <c r="B82" s="934"/>
      <c r="C82" s="934"/>
      <c r="D82" s="934"/>
      <c r="E82" s="934"/>
      <c r="F82" s="935"/>
      <c r="G82" s="933"/>
      <c r="H82" s="934"/>
      <c r="I82" s="934"/>
      <c r="J82" s="934"/>
      <c r="K82" s="935"/>
    </row>
    <row r="83" spans="1:11" ht="15.75" thickBot="1" x14ac:dyDescent="0.3">
      <c r="A83" s="933"/>
      <c r="B83" s="934"/>
      <c r="C83" s="934"/>
      <c r="D83" s="934"/>
      <c r="E83" s="934"/>
      <c r="F83" s="935"/>
      <c r="G83" s="933"/>
      <c r="H83" s="934"/>
      <c r="I83" s="934"/>
      <c r="J83" s="934"/>
      <c r="K83" s="935"/>
    </row>
    <row r="84" spans="1:11" x14ac:dyDescent="0.25">
      <c r="A84" s="951" t="s">
        <v>995</v>
      </c>
      <c r="B84" s="952"/>
      <c r="C84" s="952"/>
      <c r="D84" s="952"/>
      <c r="E84" s="952"/>
      <c r="F84" s="953"/>
      <c r="G84" s="957" t="s">
        <v>996</v>
      </c>
      <c r="H84" s="958"/>
      <c r="I84" s="958"/>
      <c r="J84" s="958"/>
      <c r="K84" s="959"/>
    </row>
    <row r="85" spans="1:11" ht="15.75" thickBot="1" x14ac:dyDescent="0.3">
      <c r="A85" s="954"/>
      <c r="B85" s="955"/>
      <c r="C85" s="955"/>
      <c r="D85" s="955"/>
      <c r="E85" s="955"/>
      <c r="F85" s="956"/>
      <c r="G85" s="960"/>
      <c r="H85" s="961"/>
      <c r="I85" s="961"/>
      <c r="J85" s="961"/>
      <c r="K85" s="962"/>
    </row>
    <row r="86" spans="1:11" x14ac:dyDescent="0.25">
      <c r="A86" s="948" t="s">
        <v>621</v>
      </c>
      <c r="B86" s="949"/>
      <c r="C86" s="949"/>
      <c r="D86" s="949"/>
      <c r="E86" s="949"/>
      <c r="F86" s="950"/>
      <c r="G86" s="948" t="s">
        <v>622</v>
      </c>
      <c r="H86" s="949"/>
      <c r="I86" s="949"/>
      <c r="J86" s="949"/>
      <c r="K86" s="950"/>
    </row>
    <row r="87" spans="1:11" x14ac:dyDescent="0.25">
      <c r="A87" s="933"/>
      <c r="B87" s="934"/>
      <c r="C87" s="934"/>
      <c r="D87" s="934"/>
      <c r="E87" s="934"/>
      <c r="F87" s="935"/>
      <c r="G87" s="933"/>
      <c r="H87" s="934"/>
      <c r="I87" s="934"/>
      <c r="J87" s="934"/>
      <c r="K87" s="935"/>
    </row>
    <row r="88" spans="1:11" x14ac:dyDescent="0.25">
      <c r="A88" s="933"/>
      <c r="B88" s="934"/>
      <c r="C88" s="934"/>
      <c r="D88" s="934"/>
      <c r="E88" s="934"/>
      <c r="F88" s="935"/>
      <c r="G88" s="933"/>
      <c r="H88" s="934"/>
      <c r="I88" s="934"/>
      <c r="J88" s="934"/>
      <c r="K88" s="935"/>
    </row>
    <row r="89" spans="1:11" x14ac:dyDescent="0.25">
      <c r="A89" s="933"/>
      <c r="B89" s="934"/>
      <c r="C89" s="934"/>
      <c r="D89" s="934"/>
      <c r="E89" s="934"/>
      <c r="F89" s="935"/>
      <c r="G89" s="933"/>
      <c r="H89" s="934"/>
      <c r="I89" s="934"/>
      <c r="J89" s="934"/>
      <c r="K89" s="935"/>
    </row>
    <row r="90" spans="1:11" x14ac:dyDescent="0.25">
      <c r="A90" s="933"/>
      <c r="B90" s="934"/>
      <c r="C90" s="934"/>
      <c r="D90" s="934"/>
      <c r="E90" s="934"/>
      <c r="F90" s="935"/>
      <c r="G90" s="933"/>
      <c r="H90" s="934"/>
      <c r="I90" s="934"/>
      <c r="J90" s="934"/>
      <c r="K90" s="935"/>
    </row>
    <row r="91" spans="1:11" x14ac:dyDescent="0.25">
      <c r="A91" s="933"/>
      <c r="B91" s="934"/>
      <c r="C91" s="934"/>
      <c r="D91" s="934"/>
      <c r="E91" s="934"/>
      <c r="F91" s="935"/>
      <c r="G91" s="933"/>
      <c r="H91" s="934"/>
      <c r="I91" s="934"/>
      <c r="J91" s="934"/>
      <c r="K91" s="935"/>
    </row>
    <row r="92" spans="1:11" x14ac:dyDescent="0.25">
      <c r="A92" s="933"/>
      <c r="B92" s="934"/>
      <c r="C92" s="934"/>
      <c r="D92" s="934"/>
      <c r="E92" s="934"/>
      <c r="F92" s="935"/>
      <c r="G92" s="933"/>
      <c r="H92" s="934"/>
      <c r="I92" s="934"/>
      <c r="J92" s="934"/>
      <c r="K92" s="935"/>
    </row>
    <row r="93" spans="1:11" x14ac:dyDescent="0.25">
      <c r="A93" s="933"/>
      <c r="B93" s="934"/>
      <c r="C93" s="934"/>
      <c r="D93" s="934"/>
      <c r="E93" s="934"/>
      <c r="F93" s="935"/>
      <c r="G93" s="933"/>
      <c r="H93" s="934"/>
      <c r="I93" s="934"/>
      <c r="J93" s="934"/>
      <c r="K93" s="935"/>
    </row>
    <row r="94" spans="1:11" x14ac:dyDescent="0.25">
      <c r="A94" s="933"/>
      <c r="B94" s="934"/>
      <c r="C94" s="934"/>
      <c r="D94" s="934"/>
      <c r="E94" s="934"/>
      <c r="F94" s="935"/>
      <c r="G94" s="933"/>
      <c r="H94" s="934"/>
      <c r="I94" s="934"/>
      <c r="J94" s="934"/>
      <c r="K94" s="935"/>
    </row>
    <row r="95" spans="1:11" x14ac:dyDescent="0.25">
      <c r="A95" s="933"/>
      <c r="B95" s="934"/>
      <c r="C95" s="934"/>
      <c r="D95" s="934"/>
      <c r="E95" s="934"/>
      <c r="F95" s="935"/>
      <c r="G95" s="933"/>
      <c r="H95" s="934"/>
      <c r="I95" s="934"/>
      <c r="J95" s="934"/>
      <c r="K95" s="935"/>
    </row>
    <row r="96" spans="1:11" x14ac:dyDescent="0.25">
      <c r="A96" s="933"/>
      <c r="B96" s="934"/>
      <c r="C96" s="934"/>
      <c r="D96" s="934"/>
      <c r="E96" s="934"/>
      <c r="F96" s="935"/>
      <c r="G96" s="933"/>
      <c r="H96" s="934"/>
      <c r="I96" s="934"/>
      <c r="J96" s="934"/>
      <c r="K96" s="935"/>
    </row>
    <row r="97" spans="1:11" x14ac:dyDescent="0.25">
      <c r="A97" s="933"/>
      <c r="B97" s="934"/>
      <c r="C97" s="934"/>
      <c r="D97" s="934"/>
      <c r="E97" s="934"/>
      <c r="F97" s="935"/>
      <c r="G97" s="933"/>
      <c r="H97" s="934"/>
      <c r="I97" s="934"/>
      <c r="J97" s="934"/>
      <c r="K97" s="935"/>
    </row>
    <row r="98" spans="1:11" x14ac:dyDescent="0.25">
      <c r="A98" s="933"/>
      <c r="B98" s="934"/>
      <c r="C98" s="934"/>
      <c r="D98" s="934"/>
      <c r="E98" s="934"/>
      <c r="F98" s="935"/>
      <c r="G98" s="933"/>
      <c r="H98" s="934"/>
      <c r="I98" s="934"/>
      <c r="J98" s="934"/>
      <c r="K98" s="935"/>
    </row>
    <row r="99" spans="1:11" ht="15.75" thickBot="1" x14ac:dyDescent="0.3">
      <c r="A99" s="933"/>
      <c r="B99" s="934"/>
      <c r="C99" s="934"/>
      <c r="D99" s="934"/>
      <c r="E99" s="934"/>
      <c r="F99" s="935"/>
      <c r="G99" s="933"/>
      <c r="H99" s="934"/>
      <c r="I99" s="934"/>
      <c r="J99" s="934"/>
      <c r="K99" s="935"/>
    </row>
    <row r="100" spans="1:11" x14ac:dyDescent="0.25">
      <c r="A100" s="957" t="s">
        <v>997</v>
      </c>
      <c r="B100" s="958"/>
      <c r="C100" s="958"/>
      <c r="D100" s="958"/>
      <c r="E100" s="958"/>
      <c r="F100" s="959"/>
      <c r="G100" s="957" t="s">
        <v>998</v>
      </c>
      <c r="H100" s="958"/>
      <c r="I100" s="958"/>
      <c r="J100" s="958"/>
      <c r="K100" s="959"/>
    </row>
    <row r="101" spans="1:11" ht="15.75" thickBot="1" x14ac:dyDescent="0.3">
      <c r="A101" s="960"/>
      <c r="B101" s="961"/>
      <c r="C101" s="961"/>
      <c r="D101" s="961"/>
      <c r="E101" s="961"/>
      <c r="F101" s="962"/>
      <c r="G101" s="960"/>
      <c r="H101" s="961"/>
      <c r="I101" s="961"/>
      <c r="J101" s="961"/>
      <c r="K101" s="962"/>
    </row>
    <row r="102" spans="1:11" x14ac:dyDescent="0.25">
      <c r="A102" s="933" t="s">
        <v>553</v>
      </c>
      <c r="B102" s="934"/>
      <c r="C102" s="934"/>
      <c r="D102" s="934"/>
      <c r="E102" s="934"/>
      <c r="F102" s="935"/>
      <c r="G102" s="933" t="s">
        <v>554</v>
      </c>
      <c r="H102" s="934"/>
      <c r="I102" s="934"/>
      <c r="J102" s="934"/>
      <c r="K102" s="935"/>
    </row>
    <row r="103" spans="1:11" x14ac:dyDescent="0.25">
      <c r="A103" s="933"/>
      <c r="B103" s="934"/>
      <c r="C103" s="934"/>
      <c r="D103" s="934"/>
      <c r="E103" s="934"/>
      <c r="F103" s="935"/>
      <c r="G103" s="933"/>
      <c r="H103" s="934"/>
      <c r="I103" s="934"/>
      <c r="J103" s="934"/>
      <c r="K103" s="935"/>
    </row>
    <row r="104" spans="1:11" x14ac:dyDescent="0.25">
      <c r="A104" s="933"/>
      <c r="B104" s="934"/>
      <c r="C104" s="934"/>
      <c r="D104" s="934"/>
      <c r="E104" s="934"/>
      <c r="F104" s="935"/>
      <c r="G104" s="933"/>
      <c r="H104" s="934"/>
      <c r="I104" s="934"/>
      <c r="J104" s="934"/>
      <c r="K104" s="935"/>
    </row>
    <row r="105" spans="1:11" x14ac:dyDescent="0.25">
      <c r="A105" s="933"/>
      <c r="B105" s="934"/>
      <c r="C105" s="934"/>
      <c r="D105" s="934"/>
      <c r="E105" s="934"/>
      <c r="F105" s="935"/>
      <c r="G105" s="933"/>
      <c r="H105" s="934"/>
      <c r="I105" s="934"/>
      <c r="J105" s="934"/>
      <c r="K105" s="935"/>
    </row>
    <row r="106" spans="1:11" x14ac:dyDescent="0.25">
      <c r="A106" s="933"/>
      <c r="B106" s="934"/>
      <c r="C106" s="934"/>
      <c r="D106" s="934"/>
      <c r="E106" s="934"/>
      <c r="F106" s="935"/>
      <c r="G106" s="933"/>
      <c r="H106" s="934"/>
      <c r="I106" s="934"/>
      <c r="J106" s="934"/>
      <c r="K106" s="935"/>
    </row>
    <row r="107" spans="1:11" x14ac:dyDescent="0.25">
      <c r="A107" s="933"/>
      <c r="B107" s="934"/>
      <c r="C107" s="934"/>
      <c r="D107" s="934"/>
      <c r="E107" s="934"/>
      <c r="F107" s="935"/>
      <c r="G107" s="933"/>
      <c r="H107" s="934"/>
      <c r="I107" s="934"/>
      <c r="J107" s="934"/>
      <c r="K107" s="935"/>
    </row>
    <row r="108" spans="1:11" x14ac:dyDescent="0.25">
      <c r="A108" s="933"/>
      <c r="B108" s="934"/>
      <c r="C108" s="934"/>
      <c r="D108" s="934"/>
      <c r="E108" s="934"/>
      <c r="F108" s="935"/>
      <c r="G108" s="933"/>
      <c r="H108" s="934"/>
      <c r="I108" s="934"/>
      <c r="J108" s="934"/>
      <c r="K108" s="935"/>
    </row>
    <row r="109" spans="1:11" x14ac:dyDescent="0.25">
      <c r="A109" s="933"/>
      <c r="B109" s="934"/>
      <c r="C109" s="934"/>
      <c r="D109" s="934"/>
      <c r="E109" s="934"/>
      <c r="F109" s="935"/>
      <c r="G109" s="933"/>
      <c r="H109" s="934"/>
      <c r="I109" s="934"/>
      <c r="J109" s="934"/>
      <c r="K109" s="935"/>
    </row>
    <row r="110" spans="1:11" x14ac:dyDescent="0.25">
      <c r="A110" s="933"/>
      <c r="B110" s="934"/>
      <c r="C110" s="934"/>
      <c r="D110" s="934"/>
      <c r="E110" s="934"/>
      <c r="F110" s="935"/>
      <c r="G110" s="933"/>
      <c r="H110" s="934"/>
      <c r="I110" s="934"/>
      <c r="J110" s="934"/>
      <c r="K110" s="935"/>
    </row>
    <row r="111" spans="1:11" x14ac:dyDescent="0.25">
      <c r="A111" s="933"/>
      <c r="B111" s="934"/>
      <c r="C111" s="934"/>
      <c r="D111" s="934"/>
      <c r="E111" s="934"/>
      <c r="F111" s="935"/>
      <c r="G111" s="933"/>
      <c r="H111" s="934"/>
      <c r="I111" s="934"/>
      <c r="J111" s="934"/>
      <c r="K111" s="935"/>
    </row>
    <row r="112" spans="1:11" x14ac:dyDescent="0.25">
      <c r="A112" s="933"/>
      <c r="B112" s="934"/>
      <c r="C112" s="934"/>
      <c r="D112" s="934"/>
      <c r="E112" s="934"/>
      <c r="F112" s="935"/>
      <c r="G112" s="933"/>
      <c r="H112" s="934"/>
      <c r="I112" s="934"/>
      <c r="J112" s="934"/>
      <c r="K112" s="935"/>
    </row>
    <row r="113" spans="1:11" x14ac:dyDescent="0.25">
      <c r="A113" s="933"/>
      <c r="B113" s="934"/>
      <c r="C113" s="934"/>
      <c r="D113" s="934"/>
      <c r="E113" s="934"/>
      <c r="F113" s="935"/>
      <c r="G113" s="933"/>
      <c r="H113" s="934"/>
      <c r="I113" s="934"/>
      <c r="J113" s="934"/>
      <c r="K113" s="935"/>
    </row>
    <row r="114" spans="1:11" x14ac:dyDescent="0.25">
      <c r="A114" s="933"/>
      <c r="B114" s="934"/>
      <c r="C114" s="934"/>
      <c r="D114" s="934"/>
      <c r="E114" s="934"/>
      <c r="F114" s="935"/>
      <c r="G114" s="933"/>
      <c r="H114" s="934"/>
      <c r="I114" s="934"/>
      <c r="J114" s="934"/>
      <c r="K114" s="935"/>
    </row>
    <row r="115" spans="1:11" ht="15.75" thickBot="1" x14ac:dyDescent="0.3">
      <c r="A115" s="933"/>
      <c r="B115" s="934"/>
      <c r="C115" s="934"/>
      <c r="D115" s="934"/>
      <c r="E115" s="934"/>
      <c r="F115" s="935"/>
      <c r="G115" s="933"/>
      <c r="H115" s="934"/>
      <c r="I115" s="934"/>
      <c r="J115" s="934"/>
      <c r="K115" s="935"/>
    </row>
    <row r="116" spans="1:11" x14ac:dyDescent="0.25">
      <c r="A116" s="951" t="s">
        <v>999</v>
      </c>
      <c r="B116" s="952"/>
      <c r="C116" s="952"/>
      <c r="D116" s="952"/>
      <c r="E116" s="952"/>
      <c r="F116" s="953"/>
      <c r="G116" s="957" t="s">
        <v>1000</v>
      </c>
      <c r="H116" s="958"/>
      <c r="I116" s="958"/>
      <c r="J116" s="958"/>
      <c r="K116" s="959"/>
    </row>
    <row r="117" spans="1:11" ht="15.75" thickBot="1" x14ac:dyDescent="0.3">
      <c r="A117" s="954"/>
      <c r="B117" s="955"/>
      <c r="C117" s="955"/>
      <c r="D117" s="955"/>
      <c r="E117" s="955"/>
      <c r="F117" s="956"/>
      <c r="G117" s="960"/>
      <c r="H117" s="961"/>
      <c r="I117" s="961"/>
      <c r="J117" s="961"/>
      <c r="K117" s="962"/>
    </row>
    <row r="118" spans="1:11" x14ac:dyDescent="0.25">
      <c r="A118" s="933" t="s">
        <v>553</v>
      </c>
      <c r="B118" s="934"/>
      <c r="C118" s="934"/>
      <c r="D118" s="934"/>
      <c r="E118" s="934"/>
      <c r="F118" s="935"/>
      <c r="G118" s="933" t="s">
        <v>554</v>
      </c>
      <c r="H118" s="934"/>
      <c r="I118" s="934"/>
      <c r="J118" s="934"/>
      <c r="K118" s="935"/>
    </row>
    <row r="119" spans="1:11" x14ac:dyDescent="0.25">
      <c r="A119" s="933"/>
      <c r="B119" s="934"/>
      <c r="C119" s="934"/>
      <c r="D119" s="934"/>
      <c r="E119" s="934"/>
      <c r="F119" s="935"/>
      <c r="G119" s="933"/>
      <c r="H119" s="934"/>
      <c r="I119" s="934"/>
      <c r="J119" s="934"/>
      <c r="K119" s="935"/>
    </row>
    <row r="120" spans="1:11" x14ac:dyDescent="0.25">
      <c r="A120" s="933"/>
      <c r="B120" s="934"/>
      <c r="C120" s="934"/>
      <c r="D120" s="934"/>
      <c r="E120" s="934"/>
      <c r="F120" s="935"/>
      <c r="G120" s="933"/>
      <c r="H120" s="934"/>
      <c r="I120" s="934"/>
      <c r="J120" s="934"/>
      <c r="K120" s="935"/>
    </row>
    <row r="121" spans="1:11" x14ac:dyDescent="0.25">
      <c r="A121" s="933"/>
      <c r="B121" s="934"/>
      <c r="C121" s="934"/>
      <c r="D121" s="934"/>
      <c r="E121" s="934"/>
      <c r="F121" s="935"/>
      <c r="G121" s="933"/>
      <c r="H121" s="934"/>
      <c r="I121" s="934"/>
      <c r="J121" s="934"/>
      <c r="K121" s="935"/>
    </row>
    <row r="122" spans="1:11" x14ac:dyDescent="0.25">
      <c r="A122" s="933"/>
      <c r="B122" s="934"/>
      <c r="C122" s="934"/>
      <c r="D122" s="934"/>
      <c r="E122" s="934"/>
      <c r="F122" s="935"/>
      <c r="G122" s="933"/>
      <c r="H122" s="934"/>
      <c r="I122" s="934"/>
      <c r="J122" s="934"/>
      <c r="K122" s="935"/>
    </row>
    <row r="123" spans="1:11" x14ac:dyDescent="0.25">
      <c r="A123" s="933"/>
      <c r="B123" s="934"/>
      <c r="C123" s="934"/>
      <c r="D123" s="934"/>
      <c r="E123" s="934"/>
      <c r="F123" s="935"/>
      <c r="G123" s="933"/>
      <c r="H123" s="934"/>
      <c r="I123" s="934"/>
      <c r="J123" s="934"/>
      <c r="K123" s="935"/>
    </row>
    <row r="124" spans="1:11" x14ac:dyDescent="0.25">
      <c r="A124" s="933"/>
      <c r="B124" s="934"/>
      <c r="C124" s="934"/>
      <c r="D124" s="934"/>
      <c r="E124" s="934"/>
      <c r="F124" s="935"/>
      <c r="G124" s="933"/>
      <c r="H124" s="934"/>
      <c r="I124" s="934"/>
      <c r="J124" s="934"/>
      <c r="K124" s="935"/>
    </row>
    <row r="125" spans="1:11" x14ac:dyDescent="0.25">
      <c r="A125" s="933"/>
      <c r="B125" s="934"/>
      <c r="C125" s="934"/>
      <c r="D125" s="934"/>
      <c r="E125" s="934"/>
      <c r="F125" s="935"/>
      <c r="G125" s="933"/>
      <c r="H125" s="934"/>
      <c r="I125" s="934"/>
      <c r="J125" s="934"/>
      <c r="K125" s="935"/>
    </row>
    <row r="126" spans="1:11" x14ac:dyDescent="0.25">
      <c r="A126" s="933"/>
      <c r="B126" s="934"/>
      <c r="C126" s="934"/>
      <c r="D126" s="934"/>
      <c r="E126" s="934"/>
      <c r="F126" s="935"/>
      <c r="G126" s="933"/>
      <c r="H126" s="934"/>
      <c r="I126" s="934"/>
      <c r="J126" s="934"/>
      <c r="K126" s="935"/>
    </row>
    <row r="127" spans="1:11" x14ac:dyDescent="0.25">
      <c r="A127" s="933"/>
      <c r="B127" s="934"/>
      <c r="C127" s="934"/>
      <c r="D127" s="934"/>
      <c r="E127" s="934"/>
      <c r="F127" s="935"/>
      <c r="G127" s="933"/>
      <c r="H127" s="934"/>
      <c r="I127" s="934"/>
      <c r="J127" s="934"/>
      <c r="K127" s="935"/>
    </row>
    <row r="128" spans="1:11" x14ac:dyDescent="0.25">
      <c r="A128" s="933"/>
      <c r="B128" s="934"/>
      <c r="C128" s="934"/>
      <c r="D128" s="934"/>
      <c r="E128" s="934"/>
      <c r="F128" s="935"/>
      <c r="G128" s="933"/>
      <c r="H128" s="934"/>
      <c r="I128" s="934"/>
      <c r="J128" s="934"/>
      <c r="K128" s="935"/>
    </row>
    <row r="129" spans="1:11" x14ac:dyDescent="0.25">
      <c r="A129" s="933"/>
      <c r="B129" s="934"/>
      <c r="C129" s="934"/>
      <c r="D129" s="934"/>
      <c r="E129" s="934"/>
      <c r="F129" s="935"/>
      <c r="G129" s="933"/>
      <c r="H129" s="934"/>
      <c r="I129" s="934"/>
      <c r="J129" s="934"/>
      <c r="K129" s="935"/>
    </row>
    <row r="130" spans="1:11" x14ac:dyDescent="0.25">
      <c r="A130" s="933"/>
      <c r="B130" s="934"/>
      <c r="C130" s="934"/>
      <c r="D130" s="934"/>
      <c r="E130" s="934"/>
      <c r="F130" s="935"/>
      <c r="G130" s="933"/>
      <c r="H130" s="934"/>
      <c r="I130" s="934"/>
      <c r="J130" s="934"/>
      <c r="K130" s="935"/>
    </row>
    <row r="131" spans="1:11" ht="15.75" thickBot="1" x14ac:dyDescent="0.3">
      <c r="A131" s="933"/>
      <c r="B131" s="934"/>
      <c r="C131" s="934"/>
      <c r="D131" s="934"/>
      <c r="E131" s="934"/>
      <c r="F131" s="935"/>
      <c r="G131" s="933"/>
      <c r="H131" s="934"/>
      <c r="I131" s="934"/>
      <c r="J131" s="934"/>
      <c r="K131" s="935"/>
    </row>
    <row r="132" spans="1:11" x14ac:dyDescent="0.25">
      <c r="A132" s="951" t="s">
        <v>1001</v>
      </c>
      <c r="B132" s="952"/>
      <c r="C132" s="952"/>
      <c r="D132" s="952"/>
      <c r="E132" s="952"/>
      <c r="F132" s="953"/>
      <c r="G132" s="957" t="s">
        <v>1002</v>
      </c>
      <c r="H132" s="958"/>
      <c r="I132" s="958"/>
      <c r="J132" s="958"/>
      <c r="K132" s="959"/>
    </row>
    <row r="133" spans="1:11" ht="15.75" thickBot="1" x14ac:dyDescent="0.3">
      <c r="A133" s="954"/>
      <c r="B133" s="955"/>
      <c r="C133" s="955"/>
      <c r="D133" s="955"/>
      <c r="E133" s="955"/>
      <c r="F133" s="956"/>
      <c r="G133" s="960"/>
      <c r="H133" s="961"/>
      <c r="I133" s="961"/>
      <c r="J133" s="961"/>
      <c r="K133" s="962"/>
    </row>
    <row r="134" spans="1:11" x14ac:dyDescent="0.25">
      <c r="A134" s="948" t="s">
        <v>619</v>
      </c>
      <c r="B134" s="949"/>
      <c r="C134" s="949"/>
      <c r="D134" s="949"/>
      <c r="E134" s="949"/>
      <c r="F134" s="950"/>
      <c r="G134" s="948" t="s">
        <v>620</v>
      </c>
      <c r="H134" s="949"/>
      <c r="I134" s="949"/>
      <c r="J134" s="949"/>
      <c r="K134" s="950"/>
    </row>
    <row r="135" spans="1:11" x14ac:dyDescent="0.25">
      <c r="A135" s="933"/>
      <c r="B135" s="934"/>
      <c r="C135" s="934"/>
      <c r="D135" s="934"/>
      <c r="E135" s="934"/>
      <c r="F135" s="935"/>
      <c r="G135" s="933"/>
      <c r="H135" s="934"/>
      <c r="I135" s="934"/>
      <c r="J135" s="934"/>
      <c r="K135" s="935"/>
    </row>
    <row r="136" spans="1:11" x14ac:dyDescent="0.25">
      <c r="A136" s="933"/>
      <c r="B136" s="934"/>
      <c r="C136" s="934"/>
      <c r="D136" s="934"/>
      <c r="E136" s="934"/>
      <c r="F136" s="935"/>
      <c r="G136" s="933"/>
      <c r="H136" s="934"/>
      <c r="I136" s="934"/>
      <c r="J136" s="934"/>
      <c r="K136" s="935"/>
    </row>
    <row r="137" spans="1:11" x14ac:dyDescent="0.25">
      <c r="A137" s="933"/>
      <c r="B137" s="934"/>
      <c r="C137" s="934"/>
      <c r="D137" s="934"/>
      <c r="E137" s="934"/>
      <c r="F137" s="935"/>
      <c r="G137" s="933"/>
      <c r="H137" s="934"/>
      <c r="I137" s="934"/>
      <c r="J137" s="934"/>
      <c r="K137" s="935"/>
    </row>
    <row r="138" spans="1:11" x14ac:dyDescent="0.25">
      <c r="A138" s="933"/>
      <c r="B138" s="934"/>
      <c r="C138" s="934"/>
      <c r="D138" s="934"/>
      <c r="E138" s="934"/>
      <c r="F138" s="935"/>
      <c r="G138" s="933"/>
      <c r="H138" s="934"/>
      <c r="I138" s="934"/>
      <c r="J138" s="934"/>
      <c r="K138" s="935"/>
    </row>
    <row r="139" spans="1:11" x14ac:dyDescent="0.25">
      <c r="A139" s="933"/>
      <c r="B139" s="934"/>
      <c r="C139" s="934"/>
      <c r="D139" s="934"/>
      <c r="E139" s="934"/>
      <c r="F139" s="935"/>
      <c r="G139" s="933"/>
      <c r="H139" s="934"/>
      <c r="I139" s="934"/>
      <c r="J139" s="934"/>
      <c r="K139" s="935"/>
    </row>
    <row r="140" spans="1:11" x14ac:dyDescent="0.25">
      <c r="A140" s="933"/>
      <c r="B140" s="934"/>
      <c r="C140" s="934"/>
      <c r="D140" s="934"/>
      <c r="E140" s="934"/>
      <c r="F140" s="935"/>
      <c r="G140" s="933"/>
      <c r="H140" s="934"/>
      <c r="I140" s="934"/>
      <c r="J140" s="934"/>
      <c r="K140" s="935"/>
    </row>
    <row r="141" spans="1:11" x14ac:dyDescent="0.25">
      <c r="A141" s="933"/>
      <c r="B141" s="934"/>
      <c r="C141" s="934"/>
      <c r="D141" s="934"/>
      <c r="E141" s="934"/>
      <c r="F141" s="935"/>
      <c r="G141" s="933"/>
      <c r="H141" s="934"/>
      <c r="I141" s="934"/>
      <c r="J141" s="934"/>
      <c r="K141" s="935"/>
    </row>
    <row r="142" spans="1:11" x14ac:dyDescent="0.25">
      <c r="A142" s="933"/>
      <c r="B142" s="934"/>
      <c r="C142" s="934"/>
      <c r="D142" s="934"/>
      <c r="E142" s="934"/>
      <c r="F142" s="935"/>
      <c r="G142" s="933"/>
      <c r="H142" s="934"/>
      <c r="I142" s="934"/>
      <c r="J142" s="934"/>
      <c r="K142" s="935"/>
    </row>
    <row r="143" spans="1:11" x14ac:dyDescent="0.25">
      <c r="A143" s="933"/>
      <c r="B143" s="934"/>
      <c r="C143" s="934"/>
      <c r="D143" s="934"/>
      <c r="E143" s="934"/>
      <c r="F143" s="935"/>
      <c r="G143" s="933"/>
      <c r="H143" s="934"/>
      <c r="I143" s="934"/>
      <c r="J143" s="934"/>
      <c r="K143" s="935"/>
    </row>
    <row r="144" spans="1:11" x14ac:dyDescent="0.25">
      <c r="A144" s="933"/>
      <c r="B144" s="934"/>
      <c r="C144" s="934"/>
      <c r="D144" s="934"/>
      <c r="E144" s="934"/>
      <c r="F144" s="935"/>
      <c r="G144" s="933"/>
      <c r="H144" s="934"/>
      <c r="I144" s="934"/>
      <c r="J144" s="934"/>
      <c r="K144" s="935"/>
    </row>
    <row r="145" spans="1:11" x14ac:dyDescent="0.25">
      <c r="A145" s="933"/>
      <c r="B145" s="934"/>
      <c r="C145" s="934"/>
      <c r="D145" s="934"/>
      <c r="E145" s="934"/>
      <c r="F145" s="935"/>
      <c r="G145" s="933"/>
      <c r="H145" s="934"/>
      <c r="I145" s="934"/>
      <c r="J145" s="934"/>
      <c r="K145" s="935"/>
    </row>
    <row r="146" spans="1:11" x14ac:dyDescent="0.25">
      <c r="A146" s="933"/>
      <c r="B146" s="934"/>
      <c r="C146" s="934"/>
      <c r="D146" s="934"/>
      <c r="E146" s="934"/>
      <c r="F146" s="935"/>
      <c r="G146" s="933"/>
      <c r="H146" s="934"/>
      <c r="I146" s="934"/>
      <c r="J146" s="934"/>
      <c r="K146" s="935"/>
    </row>
    <row r="147" spans="1:11" ht="15.75" thickBot="1" x14ac:dyDescent="0.3">
      <c r="A147" s="933"/>
      <c r="B147" s="934"/>
      <c r="C147" s="934"/>
      <c r="D147" s="934"/>
      <c r="E147" s="934"/>
      <c r="F147" s="935"/>
      <c r="G147" s="933"/>
      <c r="H147" s="934"/>
      <c r="I147" s="934"/>
      <c r="J147" s="934"/>
      <c r="K147" s="935"/>
    </row>
    <row r="148" spans="1:11" x14ac:dyDescent="0.25">
      <c r="A148" s="951" t="s">
        <v>1003</v>
      </c>
      <c r="B148" s="952"/>
      <c r="C148" s="952"/>
      <c r="D148" s="952"/>
      <c r="E148" s="952"/>
      <c r="F148" s="953"/>
      <c r="G148" s="957" t="s">
        <v>1004</v>
      </c>
      <c r="H148" s="958"/>
      <c r="I148" s="958"/>
      <c r="J148" s="958"/>
      <c r="K148" s="959"/>
    </row>
    <row r="149" spans="1:11" ht="15.75" thickBot="1" x14ac:dyDescent="0.3">
      <c r="A149" s="954"/>
      <c r="B149" s="955"/>
      <c r="C149" s="955"/>
      <c r="D149" s="955"/>
      <c r="E149" s="955"/>
      <c r="F149" s="956"/>
      <c r="G149" s="960"/>
      <c r="H149" s="961"/>
      <c r="I149" s="961"/>
      <c r="J149" s="961"/>
      <c r="K149" s="962"/>
    </row>
    <row r="150" spans="1:11" x14ac:dyDescent="0.25">
      <c r="A150" s="948" t="s">
        <v>621</v>
      </c>
      <c r="B150" s="949"/>
      <c r="C150" s="949"/>
      <c r="D150" s="949"/>
      <c r="E150" s="949"/>
      <c r="F150" s="950"/>
      <c r="G150" s="948"/>
      <c r="H150" s="949"/>
      <c r="I150" s="949"/>
      <c r="J150" s="949"/>
      <c r="K150" s="950"/>
    </row>
    <row r="151" spans="1:11" x14ac:dyDescent="0.25">
      <c r="A151" s="933"/>
      <c r="B151" s="934"/>
      <c r="C151" s="934"/>
      <c r="D151" s="934"/>
      <c r="E151" s="934"/>
      <c r="F151" s="935"/>
      <c r="G151" s="933"/>
      <c r="H151" s="934"/>
      <c r="I151" s="934"/>
      <c r="J151" s="934"/>
      <c r="K151" s="935"/>
    </row>
    <row r="152" spans="1:11" x14ac:dyDescent="0.25">
      <c r="A152" s="933"/>
      <c r="B152" s="934"/>
      <c r="C152" s="934"/>
      <c r="D152" s="934"/>
      <c r="E152" s="934"/>
      <c r="F152" s="935"/>
      <c r="G152" s="933"/>
      <c r="H152" s="934"/>
      <c r="I152" s="934"/>
      <c r="J152" s="934"/>
      <c r="K152" s="935"/>
    </row>
    <row r="153" spans="1:11" x14ac:dyDescent="0.25">
      <c r="A153" s="933"/>
      <c r="B153" s="934"/>
      <c r="C153" s="934"/>
      <c r="D153" s="934"/>
      <c r="E153" s="934"/>
      <c r="F153" s="935"/>
      <c r="G153" s="933"/>
      <c r="H153" s="934"/>
      <c r="I153" s="934"/>
      <c r="J153" s="934"/>
      <c r="K153" s="935"/>
    </row>
    <row r="154" spans="1:11" x14ac:dyDescent="0.25">
      <c r="A154" s="933"/>
      <c r="B154" s="934"/>
      <c r="C154" s="934"/>
      <c r="D154" s="934"/>
      <c r="E154" s="934"/>
      <c r="F154" s="935"/>
      <c r="G154" s="933"/>
      <c r="H154" s="934"/>
      <c r="I154" s="934"/>
      <c r="J154" s="934"/>
      <c r="K154" s="935"/>
    </row>
    <row r="155" spans="1:11" x14ac:dyDescent="0.25">
      <c r="A155" s="933"/>
      <c r="B155" s="934"/>
      <c r="C155" s="934"/>
      <c r="D155" s="934"/>
      <c r="E155" s="934"/>
      <c r="F155" s="935"/>
      <c r="G155" s="933"/>
      <c r="H155" s="934"/>
      <c r="I155" s="934"/>
      <c r="J155" s="934"/>
      <c r="K155" s="935"/>
    </row>
    <row r="156" spans="1:11" x14ac:dyDescent="0.25">
      <c r="A156" s="933"/>
      <c r="B156" s="934"/>
      <c r="C156" s="934"/>
      <c r="D156" s="934"/>
      <c r="E156" s="934"/>
      <c r="F156" s="935"/>
      <c r="G156" s="933"/>
      <c r="H156" s="934"/>
      <c r="I156" s="934"/>
      <c r="J156" s="934"/>
      <c r="K156" s="935"/>
    </row>
    <row r="157" spans="1:11" x14ac:dyDescent="0.25">
      <c r="A157" s="933"/>
      <c r="B157" s="934"/>
      <c r="C157" s="934"/>
      <c r="D157" s="934"/>
      <c r="E157" s="934"/>
      <c r="F157" s="935"/>
      <c r="G157" s="933"/>
      <c r="H157" s="934"/>
      <c r="I157" s="934"/>
      <c r="J157" s="934"/>
      <c r="K157" s="935"/>
    </row>
    <row r="158" spans="1:11" x14ac:dyDescent="0.25">
      <c r="A158" s="933"/>
      <c r="B158" s="934"/>
      <c r="C158" s="934"/>
      <c r="D158" s="934"/>
      <c r="E158" s="934"/>
      <c r="F158" s="935"/>
      <c r="G158" s="933"/>
      <c r="H158" s="934"/>
      <c r="I158" s="934"/>
      <c r="J158" s="934"/>
      <c r="K158" s="935"/>
    </row>
    <row r="159" spans="1:11" x14ac:dyDescent="0.25">
      <c r="A159" s="933"/>
      <c r="B159" s="934"/>
      <c r="C159" s="934"/>
      <c r="D159" s="934"/>
      <c r="E159" s="934"/>
      <c r="F159" s="935"/>
      <c r="G159" s="933"/>
      <c r="H159" s="934"/>
      <c r="I159" s="934"/>
      <c r="J159" s="934"/>
      <c r="K159" s="935"/>
    </row>
    <row r="160" spans="1:11" x14ac:dyDescent="0.25">
      <c r="A160" s="933"/>
      <c r="B160" s="934"/>
      <c r="C160" s="934"/>
      <c r="D160" s="934"/>
      <c r="E160" s="934"/>
      <c r="F160" s="935"/>
      <c r="G160" s="933"/>
      <c r="H160" s="934"/>
      <c r="I160" s="934"/>
      <c r="J160" s="934"/>
      <c r="K160" s="935"/>
    </row>
    <row r="161" spans="1:11" x14ac:dyDescent="0.25">
      <c r="A161" s="933"/>
      <c r="B161" s="934"/>
      <c r="C161" s="934"/>
      <c r="D161" s="934"/>
      <c r="E161" s="934"/>
      <c r="F161" s="935"/>
      <c r="G161" s="933"/>
      <c r="H161" s="934"/>
      <c r="I161" s="934"/>
      <c r="J161" s="934"/>
      <c r="K161" s="935"/>
    </row>
    <row r="162" spans="1:11" x14ac:dyDescent="0.25">
      <c r="A162" s="933"/>
      <c r="B162" s="934"/>
      <c r="C162" s="934"/>
      <c r="D162" s="934"/>
      <c r="E162" s="934"/>
      <c r="F162" s="935"/>
      <c r="G162" s="933"/>
      <c r="H162" s="934"/>
      <c r="I162" s="934"/>
      <c r="J162" s="934"/>
      <c r="K162" s="935"/>
    </row>
    <row r="163" spans="1:11" ht="15.75" thickBot="1" x14ac:dyDescent="0.3">
      <c r="A163" s="933"/>
      <c r="B163" s="934"/>
      <c r="C163" s="934"/>
      <c r="D163" s="934"/>
      <c r="E163" s="934"/>
      <c r="F163" s="935"/>
      <c r="G163" s="933"/>
      <c r="H163" s="934"/>
      <c r="I163" s="934"/>
      <c r="J163" s="934"/>
      <c r="K163" s="935"/>
    </row>
    <row r="164" spans="1:11" x14ac:dyDescent="0.25">
      <c r="A164" s="957" t="s">
        <v>1005</v>
      </c>
      <c r="B164" s="958"/>
      <c r="C164" s="958"/>
      <c r="D164" s="958"/>
      <c r="E164" s="958"/>
      <c r="F164" s="959"/>
      <c r="G164" s="957" t="s">
        <v>1006</v>
      </c>
      <c r="H164" s="958"/>
      <c r="I164" s="958"/>
      <c r="J164" s="958"/>
      <c r="K164" s="959"/>
    </row>
    <row r="165" spans="1:11" ht="15.75" thickBot="1" x14ac:dyDescent="0.3">
      <c r="A165" s="960"/>
      <c r="B165" s="961"/>
      <c r="C165" s="961"/>
      <c r="D165" s="961"/>
      <c r="E165" s="961"/>
      <c r="F165" s="962"/>
      <c r="G165" s="960"/>
      <c r="H165" s="961"/>
      <c r="I165" s="961"/>
      <c r="J165" s="961"/>
      <c r="K165" s="962"/>
    </row>
    <row r="166" spans="1:11" x14ac:dyDescent="0.25">
      <c r="A166" s="933"/>
      <c r="B166" s="934"/>
      <c r="C166" s="934"/>
      <c r="D166" s="934"/>
      <c r="E166" s="934"/>
      <c r="F166" s="935"/>
      <c r="G166" s="933" t="s">
        <v>554</v>
      </c>
      <c r="H166" s="934"/>
      <c r="I166" s="934"/>
      <c r="J166" s="934"/>
      <c r="K166" s="935"/>
    </row>
    <row r="167" spans="1:11" x14ac:dyDescent="0.25">
      <c r="A167" s="933"/>
      <c r="B167" s="934"/>
      <c r="C167" s="934"/>
      <c r="D167" s="934"/>
      <c r="E167" s="934"/>
      <c r="F167" s="935"/>
      <c r="G167" s="933"/>
      <c r="H167" s="934"/>
      <c r="I167" s="934"/>
      <c r="J167" s="934"/>
      <c r="K167" s="935"/>
    </row>
    <row r="168" spans="1:11" x14ac:dyDescent="0.25">
      <c r="A168" s="933"/>
      <c r="B168" s="934"/>
      <c r="C168" s="934"/>
      <c r="D168" s="934"/>
      <c r="E168" s="934"/>
      <c r="F168" s="935"/>
      <c r="G168" s="933"/>
      <c r="H168" s="934"/>
      <c r="I168" s="934"/>
      <c r="J168" s="934"/>
      <c r="K168" s="935"/>
    </row>
    <row r="169" spans="1:11" x14ac:dyDescent="0.25">
      <c r="A169" s="933"/>
      <c r="B169" s="934"/>
      <c r="C169" s="934"/>
      <c r="D169" s="934"/>
      <c r="E169" s="934"/>
      <c r="F169" s="935"/>
      <c r="G169" s="933"/>
      <c r="H169" s="934"/>
      <c r="I169" s="934"/>
      <c r="J169" s="934"/>
      <c r="K169" s="935"/>
    </row>
    <row r="170" spans="1:11" x14ac:dyDescent="0.25">
      <c r="A170" s="933"/>
      <c r="B170" s="934"/>
      <c r="C170" s="934"/>
      <c r="D170" s="934"/>
      <c r="E170" s="934"/>
      <c r="F170" s="935"/>
      <c r="G170" s="933"/>
      <c r="H170" s="934"/>
      <c r="I170" s="934"/>
      <c r="J170" s="934"/>
      <c r="K170" s="935"/>
    </row>
    <row r="171" spans="1:11" x14ac:dyDescent="0.25">
      <c r="A171" s="933"/>
      <c r="B171" s="934"/>
      <c r="C171" s="934"/>
      <c r="D171" s="934"/>
      <c r="E171" s="934"/>
      <c r="F171" s="935"/>
      <c r="G171" s="933"/>
      <c r="H171" s="934"/>
      <c r="I171" s="934"/>
      <c r="J171" s="934"/>
      <c r="K171" s="935"/>
    </row>
    <row r="172" spans="1:11" x14ac:dyDescent="0.25">
      <c r="A172" s="933"/>
      <c r="B172" s="934"/>
      <c r="C172" s="934"/>
      <c r="D172" s="934"/>
      <c r="E172" s="934"/>
      <c r="F172" s="935"/>
      <c r="G172" s="933"/>
      <c r="H172" s="934"/>
      <c r="I172" s="934"/>
      <c r="J172" s="934"/>
      <c r="K172" s="935"/>
    </row>
    <row r="173" spans="1:11" x14ac:dyDescent="0.25">
      <c r="A173" s="933"/>
      <c r="B173" s="934"/>
      <c r="C173" s="934"/>
      <c r="D173" s="934"/>
      <c r="E173" s="934"/>
      <c r="F173" s="935"/>
      <c r="G173" s="933"/>
      <c r="H173" s="934"/>
      <c r="I173" s="934"/>
      <c r="J173" s="934"/>
      <c r="K173" s="935"/>
    </row>
    <row r="174" spans="1:11" x14ac:dyDescent="0.25">
      <c r="A174" s="933"/>
      <c r="B174" s="934"/>
      <c r="C174" s="934"/>
      <c r="D174" s="934"/>
      <c r="E174" s="934"/>
      <c r="F174" s="935"/>
      <c r="G174" s="933"/>
      <c r="H174" s="934"/>
      <c r="I174" s="934"/>
      <c r="J174" s="934"/>
      <c r="K174" s="935"/>
    </row>
    <row r="175" spans="1:11" x14ac:dyDescent="0.25">
      <c r="A175" s="933"/>
      <c r="B175" s="934"/>
      <c r="C175" s="934"/>
      <c r="D175" s="934"/>
      <c r="E175" s="934"/>
      <c r="F175" s="935"/>
      <c r="G175" s="933"/>
      <c r="H175" s="934"/>
      <c r="I175" s="934"/>
      <c r="J175" s="934"/>
      <c r="K175" s="935"/>
    </row>
    <row r="176" spans="1:11" x14ac:dyDescent="0.25">
      <c r="A176" s="933"/>
      <c r="B176" s="934"/>
      <c r="C176" s="934"/>
      <c r="D176" s="934"/>
      <c r="E176" s="934"/>
      <c r="F176" s="935"/>
      <c r="G176" s="933"/>
      <c r="H176" s="934"/>
      <c r="I176" s="934"/>
      <c r="J176" s="934"/>
      <c r="K176" s="935"/>
    </row>
    <row r="177" spans="1:11" x14ac:dyDescent="0.25">
      <c r="A177" s="933"/>
      <c r="B177" s="934"/>
      <c r="C177" s="934"/>
      <c r="D177" s="934"/>
      <c r="E177" s="934"/>
      <c r="F177" s="935"/>
      <c r="G177" s="933"/>
      <c r="H177" s="934"/>
      <c r="I177" s="934"/>
      <c r="J177" s="934"/>
      <c r="K177" s="935"/>
    </row>
    <row r="178" spans="1:11" x14ac:dyDescent="0.25">
      <c r="A178" s="933"/>
      <c r="B178" s="934"/>
      <c r="C178" s="934"/>
      <c r="D178" s="934"/>
      <c r="E178" s="934"/>
      <c r="F178" s="935"/>
      <c r="G178" s="933"/>
      <c r="H178" s="934"/>
      <c r="I178" s="934"/>
      <c r="J178" s="934"/>
      <c r="K178" s="935"/>
    </row>
    <row r="179" spans="1:11" ht="15.75" thickBot="1" x14ac:dyDescent="0.3">
      <c r="A179" s="933"/>
      <c r="B179" s="934"/>
      <c r="C179" s="934"/>
      <c r="D179" s="934"/>
      <c r="E179" s="934"/>
      <c r="F179" s="935"/>
      <c r="G179" s="933"/>
      <c r="H179" s="934"/>
      <c r="I179" s="934"/>
      <c r="J179" s="934"/>
      <c r="K179" s="935"/>
    </row>
    <row r="180" spans="1:11" x14ac:dyDescent="0.25">
      <c r="A180" s="951" t="s">
        <v>1007</v>
      </c>
      <c r="B180" s="952"/>
      <c r="C180" s="952"/>
      <c r="D180" s="952"/>
      <c r="E180" s="952"/>
      <c r="F180" s="953"/>
      <c r="G180" s="957" t="s">
        <v>1008</v>
      </c>
      <c r="H180" s="958"/>
      <c r="I180" s="958"/>
      <c r="J180" s="958"/>
      <c r="K180" s="959"/>
    </row>
    <row r="181" spans="1:11" ht="15.75" thickBot="1" x14ac:dyDescent="0.3">
      <c r="A181" s="954"/>
      <c r="B181" s="955"/>
      <c r="C181" s="955"/>
      <c r="D181" s="955"/>
      <c r="E181" s="955"/>
      <c r="F181" s="956"/>
      <c r="G181" s="960"/>
      <c r="H181" s="961"/>
      <c r="I181" s="961"/>
      <c r="J181" s="961"/>
      <c r="K181" s="962"/>
    </row>
    <row r="182" spans="1:11" ht="15.75" hidden="1" thickBot="1" x14ac:dyDescent="0.3">
      <c r="A182" s="933"/>
      <c r="B182" s="934"/>
      <c r="C182" s="934"/>
      <c r="D182" s="934"/>
      <c r="E182" s="934"/>
      <c r="F182" s="935"/>
      <c r="G182" s="933" t="s">
        <v>554</v>
      </c>
      <c r="H182" s="934"/>
      <c r="I182" s="934"/>
      <c r="J182" s="934"/>
      <c r="K182" s="935"/>
    </row>
    <row r="183" spans="1:11" ht="15.75" hidden="1" thickBot="1" x14ac:dyDescent="0.3">
      <c r="A183" s="933"/>
      <c r="B183" s="934"/>
      <c r="C183" s="934"/>
      <c r="D183" s="934"/>
      <c r="E183" s="934"/>
      <c r="F183" s="935"/>
      <c r="G183" s="933"/>
      <c r="H183" s="934"/>
      <c r="I183" s="934"/>
      <c r="J183" s="934"/>
      <c r="K183" s="935"/>
    </row>
    <row r="184" spans="1:11" ht="15.75" hidden="1" thickBot="1" x14ac:dyDescent="0.3">
      <c r="A184" s="933"/>
      <c r="B184" s="934"/>
      <c r="C184" s="934"/>
      <c r="D184" s="934"/>
      <c r="E184" s="934"/>
      <c r="F184" s="935"/>
      <c r="G184" s="933"/>
      <c r="H184" s="934"/>
      <c r="I184" s="934"/>
      <c r="J184" s="934"/>
      <c r="K184" s="935"/>
    </row>
    <row r="185" spans="1:11" ht="15.75" hidden="1" thickBot="1" x14ac:dyDescent="0.3">
      <c r="A185" s="933"/>
      <c r="B185" s="934"/>
      <c r="C185" s="934"/>
      <c r="D185" s="934"/>
      <c r="E185" s="934"/>
      <c r="F185" s="935"/>
      <c r="G185" s="933"/>
      <c r="H185" s="934"/>
      <c r="I185" s="934"/>
      <c r="J185" s="934"/>
      <c r="K185" s="935"/>
    </row>
    <row r="186" spans="1:11" ht="15.75" hidden="1" thickBot="1" x14ac:dyDescent="0.3">
      <c r="A186" s="933"/>
      <c r="B186" s="934"/>
      <c r="C186" s="934"/>
      <c r="D186" s="934"/>
      <c r="E186" s="934"/>
      <c r="F186" s="935"/>
      <c r="G186" s="933"/>
      <c r="H186" s="934"/>
      <c r="I186" s="934"/>
      <c r="J186" s="934"/>
      <c r="K186" s="935"/>
    </row>
    <row r="187" spans="1:11" ht="15.75" hidden="1" thickBot="1" x14ac:dyDescent="0.3">
      <c r="A187" s="933"/>
      <c r="B187" s="934"/>
      <c r="C187" s="934"/>
      <c r="D187" s="934"/>
      <c r="E187" s="934"/>
      <c r="F187" s="935"/>
      <c r="G187" s="933"/>
      <c r="H187" s="934"/>
      <c r="I187" s="934"/>
      <c r="J187" s="934"/>
      <c r="K187" s="935"/>
    </row>
    <row r="188" spans="1:11" ht="15.75" hidden="1" thickBot="1" x14ac:dyDescent="0.3">
      <c r="A188" s="933"/>
      <c r="B188" s="934"/>
      <c r="C188" s="934"/>
      <c r="D188" s="934"/>
      <c r="E188" s="934"/>
      <c r="F188" s="935"/>
      <c r="G188" s="933"/>
      <c r="H188" s="934"/>
      <c r="I188" s="934"/>
      <c r="J188" s="934"/>
      <c r="K188" s="935"/>
    </row>
    <row r="189" spans="1:11" ht="15.75" hidden="1" thickBot="1" x14ac:dyDescent="0.3">
      <c r="A189" s="933"/>
      <c r="B189" s="934"/>
      <c r="C189" s="934"/>
      <c r="D189" s="934"/>
      <c r="E189" s="934"/>
      <c r="F189" s="935"/>
      <c r="G189" s="933"/>
      <c r="H189" s="934"/>
      <c r="I189" s="934"/>
      <c r="J189" s="934"/>
      <c r="K189" s="935"/>
    </row>
    <row r="190" spans="1:11" ht="15.75" hidden="1" thickBot="1" x14ac:dyDescent="0.3">
      <c r="A190" s="933"/>
      <c r="B190" s="934"/>
      <c r="C190" s="934"/>
      <c r="D190" s="934"/>
      <c r="E190" s="934"/>
      <c r="F190" s="935"/>
      <c r="G190" s="933"/>
      <c r="H190" s="934"/>
      <c r="I190" s="934"/>
      <c r="J190" s="934"/>
      <c r="K190" s="935"/>
    </row>
    <row r="191" spans="1:11" ht="15.75" hidden="1" thickBot="1" x14ac:dyDescent="0.3">
      <c r="A191" s="933"/>
      <c r="B191" s="934"/>
      <c r="C191" s="934"/>
      <c r="D191" s="934"/>
      <c r="E191" s="934"/>
      <c r="F191" s="935"/>
      <c r="G191" s="933"/>
      <c r="H191" s="934"/>
      <c r="I191" s="934"/>
      <c r="J191" s="934"/>
      <c r="K191" s="935"/>
    </row>
    <row r="192" spans="1:11" ht="15.75" hidden="1" thickBot="1" x14ac:dyDescent="0.3">
      <c r="A192" s="933"/>
      <c r="B192" s="934"/>
      <c r="C192" s="934"/>
      <c r="D192" s="934"/>
      <c r="E192" s="934"/>
      <c r="F192" s="935"/>
      <c r="G192" s="933"/>
      <c r="H192" s="934"/>
      <c r="I192" s="934"/>
      <c r="J192" s="934"/>
      <c r="K192" s="935"/>
    </row>
    <row r="193" spans="1:11" ht="15.75" hidden="1" thickBot="1" x14ac:dyDescent="0.3">
      <c r="A193" s="933"/>
      <c r="B193" s="934"/>
      <c r="C193" s="934"/>
      <c r="D193" s="934"/>
      <c r="E193" s="934"/>
      <c r="F193" s="935"/>
      <c r="G193" s="933"/>
      <c r="H193" s="934"/>
      <c r="I193" s="934"/>
      <c r="J193" s="934"/>
      <c r="K193" s="935"/>
    </row>
    <row r="194" spans="1:11" ht="15.75" hidden="1" thickBot="1" x14ac:dyDescent="0.3">
      <c r="A194" s="933"/>
      <c r="B194" s="934"/>
      <c r="C194" s="934"/>
      <c r="D194" s="934"/>
      <c r="E194" s="934"/>
      <c r="F194" s="935"/>
      <c r="G194" s="933"/>
      <c r="H194" s="934"/>
      <c r="I194" s="934"/>
      <c r="J194" s="934"/>
      <c r="K194" s="935"/>
    </row>
    <row r="195" spans="1:11" ht="15.75" hidden="1" thickBot="1" x14ac:dyDescent="0.3">
      <c r="A195" s="933"/>
      <c r="B195" s="934"/>
      <c r="C195" s="934"/>
      <c r="D195" s="934"/>
      <c r="E195" s="934"/>
      <c r="F195" s="935"/>
      <c r="G195" s="933"/>
      <c r="H195" s="934"/>
      <c r="I195" s="934"/>
      <c r="J195" s="934"/>
      <c r="K195" s="935"/>
    </row>
    <row r="196" spans="1:11" ht="15.75" hidden="1" thickBot="1" x14ac:dyDescent="0.3">
      <c r="A196" s="951" t="s">
        <v>793</v>
      </c>
      <c r="B196" s="952"/>
      <c r="C196" s="952"/>
      <c r="D196" s="952"/>
      <c r="E196" s="952"/>
      <c r="F196" s="953"/>
      <c r="G196" s="957" t="s">
        <v>794</v>
      </c>
      <c r="H196" s="958"/>
      <c r="I196" s="958"/>
      <c r="J196" s="958"/>
      <c r="K196" s="959"/>
    </row>
    <row r="197" spans="1:11" ht="15.75" hidden="1" thickBot="1" x14ac:dyDescent="0.3">
      <c r="A197" s="954"/>
      <c r="B197" s="955"/>
      <c r="C197" s="955"/>
      <c r="D197" s="955"/>
      <c r="E197" s="955"/>
      <c r="F197" s="956"/>
      <c r="G197" s="960"/>
      <c r="H197" s="961"/>
      <c r="I197" s="961"/>
      <c r="J197" s="961"/>
      <c r="K197" s="962"/>
    </row>
    <row r="198" spans="1:11" x14ac:dyDescent="0.25">
      <c r="A198" s="948" t="s">
        <v>619</v>
      </c>
      <c r="B198" s="949"/>
      <c r="C198" s="949"/>
      <c r="D198" s="949"/>
      <c r="E198" s="949"/>
      <c r="F198" s="950"/>
      <c r="G198" s="948" t="s">
        <v>620</v>
      </c>
      <c r="H198" s="949"/>
      <c r="I198" s="949"/>
      <c r="J198" s="949"/>
      <c r="K198" s="950"/>
    </row>
    <row r="199" spans="1:11" x14ac:dyDescent="0.25">
      <c r="A199" s="933"/>
      <c r="B199" s="934"/>
      <c r="C199" s="934"/>
      <c r="D199" s="934"/>
      <c r="E199" s="934"/>
      <c r="F199" s="935"/>
      <c r="G199" s="933"/>
      <c r="H199" s="934"/>
      <c r="I199" s="934"/>
      <c r="J199" s="934"/>
      <c r="K199" s="935"/>
    </row>
    <row r="200" spans="1:11" x14ac:dyDescent="0.25">
      <c r="A200" s="933"/>
      <c r="B200" s="934"/>
      <c r="C200" s="934"/>
      <c r="D200" s="934"/>
      <c r="E200" s="934"/>
      <c r="F200" s="935"/>
      <c r="G200" s="933"/>
      <c r="H200" s="934"/>
      <c r="I200" s="934"/>
      <c r="J200" s="934"/>
      <c r="K200" s="935"/>
    </row>
    <row r="201" spans="1:11" x14ac:dyDescent="0.25">
      <c r="A201" s="933"/>
      <c r="B201" s="934"/>
      <c r="C201" s="934"/>
      <c r="D201" s="934"/>
      <c r="E201" s="934"/>
      <c r="F201" s="935"/>
      <c r="G201" s="933"/>
      <c r="H201" s="934"/>
      <c r="I201" s="934"/>
      <c r="J201" s="934"/>
      <c r="K201" s="935"/>
    </row>
    <row r="202" spans="1:11" x14ac:dyDescent="0.25">
      <c r="A202" s="933"/>
      <c r="B202" s="934"/>
      <c r="C202" s="934"/>
      <c r="D202" s="934"/>
      <c r="E202" s="934"/>
      <c r="F202" s="935"/>
      <c r="G202" s="933"/>
      <c r="H202" s="934"/>
      <c r="I202" s="934"/>
      <c r="J202" s="934"/>
      <c r="K202" s="935"/>
    </row>
    <row r="203" spans="1:11" x14ac:dyDescent="0.25">
      <c r="A203" s="933"/>
      <c r="B203" s="934"/>
      <c r="C203" s="934"/>
      <c r="D203" s="934"/>
      <c r="E203" s="934"/>
      <c r="F203" s="935"/>
      <c r="G203" s="933"/>
      <c r="H203" s="934"/>
      <c r="I203" s="934"/>
      <c r="J203" s="934"/>
      <c r="K203" s="935"/>
    </row>
    <row r="204" spans="1:11" x14ac:dyDescent="0.25">
      <c r="A204" s="933"/>
      <c r="B204" s="934"/>
      <c r="C204" s="934"/>
      <c r="D204" s="934"/>
      <c r="E204" s="934"/>
      <c r="F204" s="935"/>
      <c r="G204" s="933"/>
      <c r="H204" s="934"/>
      <c r="I204" s="934"/>
      <c r="J204" s="934"/>
      <c r="K204" s="935"/>
    </row>
    <row r="205" spans="1:11" x14ac:dyDescent="0.25">
      <c r="A205" s="933"/>
      <c r="B205" s="934"/>
      <c r="C205" s="934"/>
      <c r="D205" s="934"/>
      <c r="E205" s="934"/>
      <c r="F205" s="935"/>
      <c r="G205" s="933"/>
      <c r="H205" s="934"/>
      <c r="I205" s="934"/>
      <c r="J205" s="934"/>
      <c r="K205" s="935"/>
    </row>
    <row r="206" spans="1:11" x14ac:dyDescent="0.25">
      <c r="A206" s="933"/>
      <c r="B206" s="934"/>
      <c r="C206" s="934"/>
      <c r="D206" s="934"/>
      <c r="E206" s="934"/>
      <c r="F206" s="935"/>
      <c r="G206" s="933"/>
      <c r="H206" s="934"/>
      <c r="I206" s="934"/>
      <c r="J206" s="934"/>
      <c r="K206" s="935"/>
    </row>
    <row r="207" spans="1:11" x14ac:dyDescent="0.25">
      <c r="A207" s="933"/>
      <c r="B207" s="934"/>
      <c r="C207" s="934"/>
      <c r="D207" s="934"/>
      <c r="E207" s="934"/>
      <c r="F207" s="935"/>
      <c r="G207" s="933"/>
      <c r="H207" s="934"/>
      <c r="I207" s="934"/>
      <c r="J207" s="934"/>
      <c r="K207" s="935"/>
    </row>
    <row r="208" spans="1:11" x14ac:dyDescent="0.25">
      <c r="A208" s="933"/>
      <c r="B208" s="934"/>
      <c r="C208" s="934"/>
      <c r="D208" s="934"/>
      <c r="E208" s="934"/>
      <c r="F208" s="935"/>
      <c r="G208" s="933"/>
      <c r="H208" s="934"/>
      <c r="I208" s="934"/>
      <c r="J208" s="934"/>
      <c r="K208" s="935"/>
    </row>
    <row r="209" spans="1:11" x14ac:dyDescent="0.25">
      <c r="A209" s="933"/>
      <c r="B209" s="934"/>
      <c r="C209" s="934"/>
      <c r="D209" s="934"/>
      <c r="E209" s="934"/>
      <c r="F209" s="935"/>
      <c r="G209" s="933"/>
      <c r="H209" s="934"/>
      <c r="I209" s="934"/>
      <c r="J209" s="934"/>
      <c r="K209" s="935"/>
    </row>
    <row r="210" spans="1:11" x14ac:dyDescent="0.25">
      <c r="A210" s="933"/>
      <c r="B210" s="934"/>
      <c r="C210" s="934"/>
      <c r="D210" s="934"/>
      <c r="E210" s="934"/>
      <c r="F210" s="935"/>
      <c r="G210" s="933"/>
      <c r="H210" s="934"/>
      <c r="I210" s="934"/>
      <c r="J210" s="934"/>
      <c r="K210" s="935"/>
    </row>
    <row r="211" spans="1:11" ht="15.75" thickBot="1" x14ac:dyDescent="0.3">
      <c r="A211" s="933"/>
      <c r="B211" s="934"/>
      <c r="C211" s="934"/>
      <c r="D211" s="934"/>
      <c r="E211" s="934"/>
      <c r="F211" s="935"/>
      <c r="G211" s="933"/>
      <c r="H211" s="934"/>
      <c r="I211" s="934"/>
      <c r="J211" s="934"/>
      <c r="K211" s="935"/>
    </row>
    <row r="212" spans="1:11" x14ac:dyDescent="0.25">
      <c r="A212" s="951" t="s">
        <v>1009</v>
      </c>
      <c r="B212" s="952"/>
      <c r="C212" s="952"/>
      <c r="D212" s="952"/>
      <c r="E212" s="952"/>
      <c r="F212" s="953"/>
      <c r="G212" s="957" t="s">
        <v>1010</v>
      </c>
      <c r="H212" s="958"/>
      <c r="I212" s="958"/>
      <c r="J212" s="958"/>
      <c r="K212" s="959"/>
    </row>
    <row r="213" spans="1:11" ht="15.75" thickBot="1" x14ac:dyDescent="0.3">
      <c r="A213" s="954"/>
      <c r="B213" s="955"/>
      <c r="C213" s="955"/>
      <c r="D213" s="955"/>
      <c r="E213" s="955"/>
      <c r="F213" s="956"/>
      <c r="G213" s="960"/>
      <c r="H213" s="961"/>
      <c r="I213" s="961"/>
      <c r="J213" s="961"/>
      <c r="K213" s="962"/>
    </row>
    <row r="214" spans="1:11" ht="15" customHeight="1" x14ac:dyDescent="0.25">
      <c r="A214" s="948" t="s">
        <v>619</v>
      </c>
      <c r="B214" s="949"/>
      <c r="C214" s="949"/>
      <c r="D214" s="949"/>
      <c r="E214" s="949"/>
      <c r="F214" s="950"/>
      <c r="G214" s="948" t="s">
        <v>620</v>
      </c>
      <c r="H214" s="949"/>
      <c r="I214" s="949"/>
      <c r="J214" s="949"/>
      <c r="K214" s="950"/>
    </row>
    <row r="215" spans="1:11" ht="15" customHeight="1" x14ac:dyDescent="0.25">
      <c r="A215" s="933"/>
      <c r="B215" s="934"/>
      <c r="C215" s="934"/>
      <c r="D215" s="934"/>
      <c r="E215" s="934"/>
      <c r="F215" s="935"/>
      <c r="G215" s="933"/>
      <c r="H215" s="934"/>
      <c r="I215" s="934"/>
      <c r="J215" s="934"/>
      <c r="K215" s="935"/>
    </row>
    <row r="216" spans="1:11" ht="15" customHeight="1" x14ac:dyDescent="0.25">
      <c r="A216" s="933"/>
      <c r="B216" s="934"/>
      <c r="C216" s="934"/>
      <c r="D216" s="934"/>
      <c r="E216" s="934"/>
      <c r="F216" s="935"/>
      <c r="G216" s="933"/>
      <c r="H216" s="934"/>
      <c r="I216" s="934"/>
      <c r="J216" s="934"/>
      <c r="K216" s="935"/>
    </row>
    <row r="217" spans="1:11" ht="15" customHeight="1" x14ac:dyDescent="0.25">
      <c r="A217" s="933"/>
      <c r="B217" s="934"/>
      <c r="C217" s="934"/>
      <c r="D217" s="934"/>
      <c r="E217" s="934"/>
      <c r="F217" s="935"/>
      <c r="G217" s="933"/>
      <c r="H217" s="934"/>
      <c r="I217" s="934"/>
      <c r="J217" s="934"/>
      <c r="K217" s="935"/>
    </row>
    <row r="218" spans="1:11" ht="15" customHeight="1" x14ac:dyDescent="0.25">
      <c r="A218" s="933"/>
      <c r="B218" s="934"/>
      <c r="C218" s="934"/>
      <c r="D218" s="934"/>
      <c r="E218" s="934"/>
      <c r="F218" s="935"/>
      <c r="G218" s="933"/>
      <c r="H218" s="934"/>
      <c r="I218" s="934"/>
      <c r="J218" s="934"/>
      <c r="K218" s="935"/>
    </row>
    <row r="219" spans="1:11" ht="15" customHeight="1" x14ac:dyDescent="0.25">
      <c r="A219" s="933"/>
      <c r="B219" s="934"/>
      <c r="C219" s="934"/>
      <c r="D219" s="934"/>
      <c r="E219" s="934"/>
      <c r="F219" s="935"/>
      <c r="G219" s="933"/>
      <c r="H219" s="934"/>
      <c r="I219" s="934"/>
      <c r="J219" s="934"/>
      <c r="K219" s="935"/>
    </row>
    <row r="220" spans="1:11" ht="15" customHeight="1" x14ac:dyDescent="0.25">
      <c r="A220" s="933"/>
      <c r="B220" s="934"/>
      <c r="C220" s="934"/>
      <c r="D220" s="934"/>
      <c r="E220" s="934"/>
      <c r="F220" s="935"/>
      <c r="G220" s="933"/>
      <c r="H220" s="934"/>
      <c r="I220" s="934"/>
      <c r="J220" s="934"/>
      <c r="K220" s="935"/>
    </row>
    <row r="221" spans="1:11" ht="15" customHeight="1" x14ac:dyDescent="0.25">
      <c r="A221" s="933"/>
      <c r="B221" s="934"/>
      <c r="C221" s="934"/>
      <c r="D221" s="934"/>
      <c r="E221" s="934"/>
      <c r="F221" s="935"/>
      <c r="G221" s="933"/>
      <c r="H221" s="934"/>
      <c r="I221" s="934"/>
      <c r="J221" s="934"/>
      <c r="K221" s="935"/>
    </row>
    <row r="222" spans="1:11" ht="15" customHeight="1" x14ac:dyDescent="0.25">
      <c r="A222" s="933"/>
      <c r="B222" s="934"/>
      <c r="C222" s="934"/>
      <c r="D222" s="934"/>
      <c r="E222" s="934"/>
      <c r="F222" s="935"/>
      <c r="G222" s="933"/>
      <c r="H222" s="934"/>
      <c r="I222" s="934"/>
      <c r="J222" s="934"/>
      <c r="K222" s="935"/>
    </row>
    <row r="223" spans="1:11" ht="15" customHeight="1" x14ac:dyDescent="0.25">
      <c r="A223" s="933"/>
      <c r="B223" s="934"/>
      <c r="C223" s="934"/>
      <c r="D223" s="934"/>
      <c r="E223" s="934"/>
      <c r="F223" s="935"/>
      <c r="G223" s="933"/>
      <c r="H223" s="934"/>
      <c r="I223" s="934"/>
      <c r="J223" s="934"/>
      <c r="K223" s="935"/>
    </row>
    <row r="224" spans="1:11" ht="15" customHeight="1" x14ac:dyDescent="0.25">
      <c r="A224" s="933"/>
      <c r="B224" s="934"/>
      <c r="C224" s="934"/>
      <c r="D224" s="934"/>
      <c r="E224" s="934"/>
      <c r="F224" s="935"/>
      <c r="G224" s="933"/>
      <c r="H224" s="934"/>
      <c r="I224" s="934"/>
      <c r="J224" s="934"/>
      <c r="K224" s="935"/>
    </row>
    <row r="225" spans="1:11" ht="15" customHeight="1" x14ac:dyDescent="0.25">
      <c r="A225" s="933"/>
      <c r="B225" s="934"/>
      <c r="C225" s="934"/>
      <c r="D225" s="934"/>
      <c r="E225" s="934"/>
      <c r="F225" s="935"/>
      <c r="G225" s="933"/>
      <c r="H225" s="934"/>
      <c r="I225" s="934"/>
      <c r="J225" s="934"/>
      <c r="K225" s="935"/>
    </row>
    <row r="226" spans="1:11" ht="15" customHeight="1" x14ac:dyDescent="0.25">
      <c r="A226" s="933"/>
      <c r="B226" s="934"/>
      <c r="C226" s="934"/>
      <c r="D226" s="934"/>
      <c r="E226" s="934"/>
      <c r="F226" s="935"/>
      <c r="G226" s="933"/>
      <c r="H226" s="934"/>
      <c r="I226" s="934"/>
      <c r="J226" s="934"/>
      <c r="K226" s="935"/>
    </row>
    <row r="227" spans="1:11" ht="15" customHeight="1" thickBot="1" x14ac:dyDescent="0.3">
      <c r="A227" s="933"/>
      <c r="B227" s="934"/>
      <c r="C227" s="934"/>
      <c r="D227" s="934"/>
      <c r="E227" s="934"/>
      <c r="F227" s="935"/>
      <c r="G227" s="933"/>
      <c r="H227" s="934"/>
      <c r="I227" s="934"/>
      <c r="J227" s="934"/>
      <c r="K227" s="935"/>
    </row>
    <row r="228" spans="1:11" ht="15" customHeight="1" x14ac:dyDescent="0.25">
      <c r="A228" s="951" t="s">
        <v>1011</v>
      </c>
      <c r="B228" s="952"/>
      <c r="C228" s="952"/>
      <c r="D228" s="952"/>
      <c r="E228" s="952"/>
      <c r="F228" s="953"/>
      <c r="G228" s="957" t="s">
        <v>733</v>
      </c>
      <c r="H228" s="958"/>
      <c r="I228" s="958"/>
      <c r="J228" s="958"/>
      <c r="K228" s="959"/>
    </row>
    <row r="229" spans="1:11" ht="15" customHeight="1" thickBot="1" x14ac:dyDescent="0.3">
      <c r="A229" s="954"/>
      <c r="B229" s="955"/>
      <c r="C229" s="955"/>
      <c r="D229" s="955"/>
      <c r="E229" s="955"/>
      <c r="F229" s="956"/>
      <c r="G229" s="960"/>
      <c r="H229" s="961"/>
      <c r="I229" s="961"/>
      <c r="J229" s="961"/>
      <c r="K229" s="962"/>
    </row>
    <row r="230" spans="1:11" ht="15" customHeight="1" x14ac:dyDescent="0.25">
      <c r="A230" s="948" t="s">
        <v>619</v>
      </c>
      <c r="B230" s="949"/>
      <c r="C230" s="949"/>
      <c r="D230" s="949"/>
      <c r="E230" s="949"/>
      <c r="F230" s="950"/>
      <c r="G230" s="948" t="s">
        <v>620</v>
      </c>
      <c r="H230" s="949"/>
      <c r="I230" s="949"/>
      <c r="J230" s="949"/>
      <c r="K230" s="950"/>
    </row>
    <row r="231" spans="1:11" ht="15" customHeight="1" x14ac:dyDescent="0.25">
      <c r="A231" s="933"/>
      <c r="B231" s="934"/>
      <c r="C231" s="934"/>
      <c r="D231" s="934"/>
      <c r="E231" s="934"/>
      <c r="F231" s="935"/>
      <c r="G231" s="933"/>
      <c r="H231" s="934"/>
      <c r="I231" s="934"/>
      <c r="J231" s="934"/>
      <c r="K231" s="935"/>
    </row>
    <row r="232" spans="1:11" ht="15" customHeight="1" x14ac:dyDescent="0.25">
      <c r="A232" s="933"/>
      <c r="B232" s="934"/>
      <c r="C232" s="934"/>
      <c r="D232" s="934"/>
      <c r="E232" s="934"/>
      <c r="F232" s="935"/>
      <c r="G232" s="933"/>
      <c r="H232" s="934"/>
      <c r="I232" s="934"/>
      <c r="J232" s="934"/>
      <c r="K232" s="935"/>
    </row>
    <row r="233" spans="1:11" ht="15" customHeight="1" x14ac:dyDescent="0.25">
      <c r="A233" s="933"/>
      <c r="B233" s="934"/>
      <c r="C233" s="934"/>
      <c r="D233" s="934"/>
      <c r="E233" s="934"/>
      <c r="F233" s="935"/>
      <c r="G233" s="933"/>
      <c r="H233" s="934"/>
      <c r="I233" s="934"/>
      <c r="J233" s="934"/>
      <c r="K233" s="935"/>
    </row>
    <row r="234" spans="1:11" ht="15" customHeight="1" x14ac:dyDescent="0.25">
      <c r="A234" s="933"/>
      <c r="B234" s="934"/>
      <c r="C234" s="934"/>
      <c r="D234" s="934"/>
      <c r="E234" s="934"/>
      <c r="F234" s="935"/>
      <c r="G234" s="933"/>
      <c r="H234" s="934"/>
      <c r="I234" s="934"/>
      <c r="J234" s="934"/>
      <c r="K234" s="935"/>
    </row>
    <row r="235" spans="1:11" ht="15" customHeight="1" x14ac:dyDescent="0.25">
      <c r="A235" s="933"/>
      <c r="B235" s="934"/>
      <c r="C235" s="934"/>
      <c r="D235" s="934"/>
      <c r="E235" s="934"/>
      <c r="F235" s="935"/>
      <c r="G235" s="933"/>
      <c r="H235" s="934"/>
      <c r="I235" s="934"/>
      <c r="J235" s="934"/>
      <c r="K235" s="935"/>
    </row>
    <row r="236" spans="1:11" ht="15" customHeight="1" x14ac:dyDescent="0.25">
      <c r="A236" s="933"/>
      <c r="B236" s="934"/>
      <c r="C236" s="934"/>
      <c r="D236" s="934"/>
      <c r="E236" s="934"/>
      <c r="F236" s="935"/>
      <c r="G236" s="933"/>
      <c r="H236" s="934"/>
      <c r="I236" s="934"/>
      <c r="J236" s="934"/>
      <c r="K236" s="935"/>
    </row>
    <row r="237" spans="1:11" ht="15" customHeight="1" x14ac:dyDescent="0.25">
      <c r="A237" s="933"/>
      <c r="B237" s="934"/>
      <c r="C237" s="934"/>
      <c r="D237" s="934"/>
      <c r="E237" s="934"/>
      <c r="F237" s="935"/>
      <c r="G237" s="933"/>
      <c r="H237" s="934"/>
      <c r="I237" s="934"/>
      <c r="J237" s="934"/>
      <c r="K237" s="935"/>
    </row>
    <row r="238" spans="1:11" ht="15" customHeight="1" x14ac:dyDescent="0.25">
      <c r="A238" s="933"/>
      <c r="B238" s="934"/>
      <c r="C238" s="934"/>
      <c r="D238" s="934"/>
      <c r="E238" s="934"/>
      <c r="F238" s="935"/>
      <c r="G238" s="933"/>
      <c r="H238" s="934"/>
      <c r="I238" s="934"/>
      <c r="J238" s="934"/>
      <c r="K238" s="935"/>
    </row>
    <row r="239" spans="1:11" ht="15" customHeight="1" x14ac:dyDescent="0.25">
      <c r="A239" s="933"/>
      <c r="B239" s="934"/>
      <c r="C239" s="934"/>
      <c r="D239" s="934"/>
      <c r="E239" s="934"/>
      <c r="F239" s="935"/>
      <c r="G239" s="933"/>
      <c r="H239" s="934"/>
      <c r="I239" s="934"/>
      <c r="J239" s="934"/>
      <c r="K239" s="935"/>
    </row>
    <row r="240" spans="1:11" ht="15" customHeight="1" x14ac:dyDescent="0.25">
      <c r="A240" s="933"/>
      <c r="B240" s="934"/>
      <c r="C240" s="934"/>
      <c r="D240" s="934"/>
      <c r="E240" s="934"/>
      <c r="F240" s="935"/>
      <c r="G240" s="933"/>
      <c r="H240" s="934"/>
      <c r="I240" s="934"/>
      <c r="J240" s="934"/>
      <c r="K240" s="935"/>
    </row>
    <row r="241" spans="1:11" ht="15" customHeight="1" x14ac:dyDescent="0.25">
      <c r="A241" s="933"/>
      <c r="B241" s="934"/>
      <c r="C241" s="934"/>
      <c r="D241" s="934"/>
      <c r="E241" s="934"/>
      <c r="F241" s="935"/>
      <c r="G241" s="933"/>
      <c r="H241" s="934"/>
      <c r="I241" s="934"/>
      <c r="J241" s="934"/>
      <c r="K241" s="935"/>
    </row>
    <row r="242" spans="1:11" ht="15" customHeight="1" x14ac:dyDescent="0.25">
      <c r="A242" s="933"/>
      <c r="B242" s="934"/>
      <c r="C242" s="934"/>
      <c r="D242" s="934"/>
      <c r="E242" s="934"/>
      <c r="F242" s="935"/>
      <c r="G242" s="933"/>
      <c r="H242" s="934"/>
      <c r="I242" s="934"/>
      <c r="J242" s="934"/>
      <c r="K242" s="935"/>
    </row>
    <row r="243" spans="1:11" ht="15" customHeight="1" thickBot="1" x14ac:dyDescent="0.3">
      <c r="A243" s="933"/>
      <c r="B243" s="934"/>
      <c r="C243" s="934"/>
      <c r="D243" s="934"/>
      <c r="E243" s="934"/>
      <c r="F243" s="935"/>
      <c r="G243" s="933"/>
      <c r="H243" s="934"/>
      <c r="I243" s="934"/>
      <c r="J243" s="934"/>
      <c r="K243" s="935"/>
    </row>
    <row r="244" spans="1:11" ht="15" customHeight="1" x14ac:dyDescent="0.25">
      <c r="A244" s="951" t="s">
        <v>1012</v>
      </c>
      <c r="B244" s="952"/>
      <c r="C244" s="952"/>
      <c r="D244" s="952"/>
      <c r="E244" s="952"/>
      <c r="F244" s="953"/>
      <c r="G244" s="957" t="s">
        <v>1013</v>
      </c>
      <c r="H244" s="958"/>
      <c r="I244" s="958"/>
      <c r="J244" s="958"/>
      <c r="K244" s="959"/>
    </row>
    <row r="245" spans="1:11" ht="15" customHeight="1" thickBot="1" x14ac:dyDescent="0.3">
      <c r="A245" s="954"/>
      <c r="B245" s="955"/>
      <c r="C245" s="955"/>
      <c r="D245" s="955"/>
      <c r="E245" s="955"/>
      <c r="F245" s="956"/>
      <c r="G245" s="960"/>
      <c r="H245" s="961"/>
      <c r="I245" s="961"/>
      <c r="J245" s="961"/>
      <c r="K245" s="962"/>
    </row>
    <row r="246" spans="1:11" ht="15.75" hidden="1" thickBot="1" x14ac:dyDescent="0.3">
      <c r="A246" s="948" t="s">
        <v>621</v>
      </c>
      <c r="B246" s="949"/>
      <c r="C246" s="949"/>
      <c r="D246" s="949"/>
      <c r="E246" s="949"/>
      <c r="F246" s="950"/>
      <c r="G246" s="948" t="s">
        <v>622</v>
      </c>
      <c r="H246" s="949"/>
      <c r="I246" s="949"/>
      <c r="J246" s="949"/>
      <c r="K246" s="950"/>
    </row>
    <row r="247" spans="1:11" ht="15.75" hidden="1" thickBot="1" x14ac:dyDescent="0.3">
      <c r="A247" s="933"/>
      <c r="B247" s="934"/>
      <c r="C247" s="934"/>
      <c r="D247" s="934"/>
      <c r="E247" s="934"/>
      <c r="F247" s="935"/>
      <c r="G247" s="933"/>
      <c r="H247" s="934"/>
      <c r="I247" s="934"/>
      <c r="J247" s="934"/>
      <c r="K247" s="935"/>
    </row>
    <row r="248" spans="1:11" ht="15.75" hidden="1" thickBot="1" x14ac:dyDescent="0.3">
      <c r="A248" s="933"/>
      <c r="B248" s="934"/>
      <c r="C248" s="934"/>
      <c r="D248" s="934"/>
      <c r="E248" s="934"/>
      <c r="F248" s="935"/>
      <c r="G248" s="933"/>
      <c r="H248" s="934"/>
      <c r="I248" s="934"/>
      <c r="J248" s="934"/>
      <c r="K248" s="935"/>
    </row>
    <row r="249" spans="1:11" ht="15.75" hidden="1" thickBot="1" x14ac:dyDescent="0.3">
      <c r="A249" s="933"/>
      <c r="B249" s="934"/>
      <c r="C249" s="934"/>
      <c r="D249" s="934"/>
      <c r="E249" s="934"/>
      <c r="F249" s="935"/>
      <c r="G249" s="933"/>
      <c r="H249" s="934"/>
      <c r="I249" s="934"/>
      <c r="J249" s="934"/>
      <c r="K249" s="935"/>
    </row>
    <row r="250" spans="1:11" ht="15.75" hidden="1" thickBot="1" x14ac:dyDescent="0.3">
      <c r="A250" s="933"/>
      <c r="B250" s="934"/>
      <c r="C250" s="934"/>
      <c r="D250" s="934"/>
      <c r="E250" s="934"/>
      <c r="F250" s="935"/>
      <c r="G250" s="933"/>
      <c r="H250" s="934"/>
      <c r="I250" s="934"/>
      <c r="J250" s="934"/>
      <c r="K250" s="935"/>
    </row>
    <row r="251" spans="1:11" ht="15.75" hidden="1" thickBot="1" x14ac:dyDescent="0.3">
      <c r="A251" s="933"/>
      <c r="B251" s="934"/>
      <c r="C251" s="934"/>
      <c r="D251" s="934"/>
      <c r="E251" s="934"/>
      <c r="F251" s="935"/>
      <c r="G251" s="933"/>
      <c r="H251" s="934"/>
      <c r="I251" s="934"/>
      <c r="J251" s="934"/>
      <c r="K251" s="935"/>
    </row>
    <row r="252" spans="1:11" ht="15.75" hidden="1" thickBot="1" x14ac:dyDescent="0.3">
      <c r="A252" s="933"/>
      <c r="B252" s="934"/>
      <c r="C252" s="934"/>
      <c r="D252" s="934"/>
      <c r="E252" s="934"/>
      <c r="F252" s="935"/>
      <c r="G252" s="933"/>
      <c r="H252" s="934"/>
      <c r="I252" s="934"/>
      <c r="J252" s="934"/>
      <c r="K252" s="935"/>
    </row>
    <row r="253" spans="1:11" ht="15.75" hidden="1" thickBot="1" x14ac:dyDescent="0.3">
      <c r="A253" s="933"/>
      <c r="B253" s="934"/>
      <c r="C253" s="934"/>
      <c r="D253" s="934"/>
      <c r="E253" s="934"/>
      <c r="F253" s="935"/>
      <c r="G253" s="933"/>
      <c r="H253" s="934"/>
      <c r="I253" s="934"/>
      <c r="J253" s="934"/>
      <c r="K253" s="935"/>
    </row>
    <row r="254" spans="1:11" ht="15.75" hidden="1" thickBot="1" x14ac:dyDescent="0.3">
      <c r="A254" s="933"/>
      <c r="B254" s="934"/>
      <c r="C254" s="934"/>
      <c r="D254" s="934"/>
      <c r="E254" s="934"/>
      <c r="F254" s="935"/>
      <c r="G254" s="933"/>
      <c r="H254" s="934"/>
      <c r="I254" s="934"/>
      <c r="J254" s="934"/>
      <c r="K254" s="935"/>
    </row>
    <row r="255" spans="1:11" ht="15.75" hidden="1" thickBot="1" x14ac:dyDescent="0.3">
      <c r="A255" s="933"/>
      <c r="B255" s="934"/>
      <c r="C255" s="934"/>
      <c r="D255" s="934"/>
      <c r="E255" s="934"/>
      <c r="F255" s="935"/>
      <c r="G255" s="933"/>
      <c r="H255" s="934"/>
      <c r="I255" s="934"/>
      <c r="J255" s="934"/>
      <c r="K255" s="935"/>
    </row>
    <row r="256" spans="1:11" ht="15.75" hidden="1" thickBot="1" x14ac:dyDescent="0.3">
      <c r="A256" s="933"/>
      <c r="B256" s="934"/>
      <c r="C256" s="934"/>
      <c r="D256" s="934"/>
      <c r="E256" s="934"/>
      <c r="F256" s="935"/>
      <c r="G256" s="933"/>
      <c r="H256" s="934"/>
      <c r="I256" s="934"/>
      <c r="J256" s="934"/>
      <c r="K256" s="935"/>
    </row>
    <row r="257" spans="1:11" ht="15.75" hidden="1" thickBot="1" x14ac:dyDescent="0.3">
      <c r="A257" s="933"/>
      <c r="B257" s="934"/>
      <c r="C257" s="934"/>
      <c r="D257" s="934"/>
      <c r="E257" s="934"/>
      <c r="F257" s="935"/>
      <c r="G257" s="933"/>
      <c r="H257" s="934"/>
      <c r="I257" s="934"/>
      <c r="J257" s="934"/>
      <c r="K257" s="935"/>
    </row>
    <row r="258" spans="1:11" ht="15.75" hidden="1" thickBot="1" x14ac:dyDescent="0.3">
      <c r="A258" s="933"/>
      <c r="B258" s="934"/>
      <c r="C258" s="934"/>
      <c r="D258" s="934"/>
      <c r="E258" s="934"/>
      <c r="F258" s="935"/>
      <c r="G258" s="933"/>
      <c r="H258" s="934"/>
      <c r="I258" s="934"/>
      <c r="J258" s="934"/>
      <c r="K258" s="935"/>
    </row>
    <row r="259" spans="1:11" ht="15.75" hidden="1" thickBot="1" x14ac:dyDescent="0.3">
      <c r="A259" s="933"/>
      <c r="B259" s="934"/>
      <c r="C259" s="934"/>
      <c r="D259" s="934"/>
      <c r="E259" s="934"/>
      <c r="F259" s="935"/>
      <c r="G259" s="933"/>
      <c r="H259" s="934"/>
      <c r="I259" s="934"/>
      <c r="J259" s="934"/>
      <c r="K259" s="935"/>
    </row>
    <row r="260" spans="1:11" ht="15.75" hidden="1" thickBot="1" x14ac:dyDescent="0.3">
      <c r="A260" s="957" t="s">
        <v>702</v>
      </c>
      <c r="B260" s="958"/>
      <c r="C260" s="958"/>
      <c r="D260" s="958"/>
      <c r="E260" s="958"/>
      <c r="F260" s="959"/>
      <c r="G260" s="957" t="s">
        <v>703</v>
      </c>
      <c r="H260" s="958"/>
      <c r="I260" s="958"/>
      <c r="J260" s="958"/>
      <c r="K260" s="959"/>
    </row>
    <row r="261" spans="1:11" ht="15.75" hidden="1" thickBot="1" x14ac:dyDescent="0.3">
      <c r="A261" s="960"/>
      <c r="B261" s="961"/>
      <c r="C261" s="961"/>
      <c r="D261" s="961"/>
      <c r="E261" s="961"/>
      <c r="F261" s="962"/>
      <c r="G261" s="960"/>
      <c r="H261" s="961"/>
      <c r="I261" s="961"/>
      <c r="J261" s="961"/>
      <c r="K261" s="962"/>
    </row>
    <row r="262" spans="1:11" ht="15.75" hidden="1" thickBot="1" x14ac:dyDescent="0.3">
      <c r="A262" s="933" t="s">
        <v>553</v>
      </c>
      <c r="B262" s="934"/>
      <c r="C262" s="934"/>
      <c r="D262" s="934"/>
      <c r="E262" s="934"/>
      <c r="F262" s="935"/>
      <c r="G262" s="933" t="s">
        <v>554</v>
      </c>
      <c r="H262" s="934"/>
      <c r="I262" s="934"/>
      <c r="J262" s="934"/>
      <c r="K262" s="935"/>
    </row>
    <row r="263" spans="1:11" ht="15.75" hidden="1" thickBot="1" x14ac:dyDescent="0.3">
      <c r="A263" s="933"/>
      <c r="B263" s="934"/>
      <c r="C263" s="934"/>
      <c r="D263" s="934"/>
      <c r="E263" s="934"/>
      <c r="F263" s="935"/>
      <c r="G263" s="933"/>
      <c r="H263" s="934"/>
      <c r="I263" s="934"/>
      <c r="J263" s="934"/>
      <c r="K263" s="935"/>
    </row>
    <row r="264" spans="1:11" ht="15.75" hidden="1" thickBot="1" x14ac:dyDescent="0.3">
      <c r="A264" s="933"/>
      <c r="B264" s="934"/>
      <c r="C264" s="934"/>
      <c r="D264" s="934"/>
      <c r="E264" s="934"/>
      <c r="F264" s="935"/>
      <c r="G264" s="933"/>
      <c r="H264" s="934"/>
      <c r="I264" s="934"/>
      <c r="J264" s="934"/>
      <c r="K264" s="935"/>
    </row>
    <row r="265" spans="1:11" ht="15.75" hidden="1" thickBot="1" x14ac:dyDescent="0.3">
      <c r="A265" s="933"/>
      <c r="B265" s="934"/>
      <c r="C265" s="934"/>
      <c r="D265" s="934"/>
      <c r="E265" s="934"/>
      <c r="F265" s="935"/>
      <c r="G265" s="933"/>
      <c r="H265" s="934"/>
      <c r="I265" s="934"/>
      <c r="J265" s="934"/>
      <c r="K265" s="935"/>
    </row>
    <row r="266" spans="1:11" ht="15.75" hidden="1" thickBot="1" x14ac:dyDescent="0.3">
      <c r="A266" s="933"/>
      <c r="B266" s="934"/>
      <c r="C266" s="934"/>
      <c r="D266" s="934"/>
      <c r="E266" s="934"/>
      <c r="F266" s="935"/>
      <c r="G266" s="933"/>
      <c r="H266" s="934"/>
      <c r="I266" s="934"/>
      <c r="J266" s="934"/>
      <c r="K266" s="935"/>
    </row>
    <row r="267" spans="1:11" ht="15.75" hidden="1" thickBot="1" x14ac:dyDescent="0.3">
      <c r="A267" s="933"/>
      <c r="B267" s="934"/>
      <c r="C267" s="934"/>
      <c r="D267" s="934"/>
      <c r="E267" s="934"/>
      <c r="F267" s="935"/>
      <c r="G267" s="933"/>
      <c r="H267" s="934"/>
      <c r="I267" s="934"/>
      <c r="J267" s="934"/>
      <c r="K267" s="935"/>
    </row>
    <row r="268" spans="1:11" ht="15.75" hidden="1" thickBot="1" x14ac:dyDescent="0.3">
      <c r="A268" s="933"/>
      <c r="B268" s="934"/>
      <c r="C268" s="934"/>
      <c r="D268" s="934"/>
      <c r="E268" s="934"/>
      <c r="F268" s="935"/>
      <c r="G268" s="933"/>
      <c r="H268" s="934"/>
      <c r="I268" s="934"/>
      <c r="J268" s="934"/>
      <c r="K268" s="935"/>
    </row>
    <row r="269" spans="1:11" ht="15.75" hidden="1" thickBot="1" x14ac:dyDescent="0.3">
      <c r="A269" s="933"/>
      <c r="B269" s="934"/>
      <c r="C269" s="934"/>
      <c r="D269" s="934"/>
      <c r="E269" s="934"/>
      <c r="F269" s="935"/>
      <c r="G269" s="933"/>
      <c r="H269" s="934"/>
      <c r="I269" s="934"/>
      <c r="J269" s="934"/>
      <c r="K269" s="935"/>
    </row>
    <row r="270" spans="1:11" ht="15.75" hidden="1" thickBot="1" x14ac:dyDescent="0.3">
      <c r="A270" s="933"/>
      <c r="B270" s="934"/>
      <c r="C270" s="934"/>
      <c r="D270" s="934"/>
      <c r="E270" s="934"/>
      <c r="F270" s="935"/>
      <c r="G270" s="933"/>
      <c r="H270" s="934"/>
      <c r="I270" s="934"/>
      <c r="J270" s="934"/>
      <c r="K270" s="935"/>
    </row>
    <row r="271" spans="1:11" ht="15.75" hidden="1" thickBot="1" x14ac:dyDescent="0.3">
      <c r="A271" s="933"/>
      <c r="B271" s="934"/>
      <c r="C271" s="934"/>
      <c r="D271" s="934"/>
      <c r="E271" s="934"/>
      <c r="F271" s="935"/>
      <c r="G271" s="933"/>
      <c r="H271" s="934"/>
      <c r="I271" s="934"/>
      <c r="J271" s="934"/>
      <c r="K271" s="935"/>
    </row>
    <row r="272" spans="1:11" ht="15.75" hidden="1" thickBot="1" x14ac:dyDescent="0.3">
      <c r="A272" s="933"/>
      <c r="B272" s="934"/>
      <c r="C272" s="934"/>
      <c r="D272" s="934"/>
      <c r="E272" s="934"/>
      <c r="F272" s="935"/>
      <c r="G272" s="933"/>
      <c r="H272" s="934"/>
      <c r="I272" s="934"/>
      <c r="J272" s="934"/>
      <c r="K272" s="935"/>
    </row>
    <row r="273" spans="1:11" ht="15.75" hidden="1" thickBot="1" x14ac:dyDescent="0.3">
      <c r="A273" s="933"/>
      <c r="B273" s="934"/>
      <c r="C273" s="934"/>
      <c r="D273" s="934"/>
      <c r="E273" s="934"/>
      <c r="F273" s="935"/>
      <c r="G273" s="933"/>
      <c r="H273" s="934"/>
      <c r="I273" s="934"/>
      <c r="J273" s="934"/>
      <c r="K273" s="935"/>
    </row>
    <row r="274" spans="1:11" ht="15.75" hidden="1" thickBot="1" x14ac:dyDescent="0.3">
      <c r="A274" s="933"/>
      <c r="B274" s="934"/>
      <c r="C274" s="934"/>
      <c r="D274" s="934"/>
      <c r="E274" s="934"/>
      <c r="F274" s="935"/>
      <c r="G274" s="933"/>
      <c r="H274" s="934"/>
      <c r="I274" s="934"/>
      <c r="J274" s="934"/>
      <c r="K274" s="935"/>
    </row>
    <row r="275" spans="1:11" ht="15.75" hidden="1" thickBot="1" x14ac:dyDescent="0.3">
      <c r="A275" s="933"/>
      <c r="B275" s="934"/>
      <c r="C275" s="934"/>
      <c r="D275" s="934"/>
      <c r="E275" s="934"/>
      <c r="F275" s="935"/>
      <c r="G275" s="933"/>
      <c r="H275" s="934"/>
      <c r="I275" s="934"/>
      <c r="J275" s="934"/>
      <c r="K275" s="935"/>
    </row>
    <row r="276" spans="1:11" ht="15.75" hidden="1" thickBot="1" x14ac:dyDescent="0.3">
      <c r="A276" s="951" t="s">
        <v>704</v>
      </c>
      <c r="B276" s="952"/>
      <c r="C276" s="952"/>
      <c r="D276" s="952"/>
      <c r="E276" s="952"/>
      <c r="F276" s="953"/>
      <c r="G276" s="957" t="s">
        <v>705</v>
      </c>
      <c r="H276" s="958"/>
      <c r="I276" s="958"/>
      <c r="J276" s="958"/>
      <c r="K276" s="959"/>
    </row>
    <row r="277" spans="1:11" ht="15.75" hidden="1" thickBot="1" x14ac:dyDescent="0.3">
      <c r="A277" s="954"/>
      <c r="B277" s="955"/>
      <c r="C277" s="955"/>
      <c r="D277" s="955"/>
      <c r="E277" s="955"/>
      <c r="F277" s="956"/>
      <c r="G277" s="960"/>
      <c r="H277" s="961"/>
      <c r="I277" s="961"/>
      <c r="J277" s="961"/>
      <c r="K277" s="962"/>
    </row>
    <row r="278" spans="1:11" ht="15.75" hidden="1" thickBot="1" x14ac:dyDescent="0.3">
      <c r="A278" s="948" t="s">
        <v>619</v>
      </c>
      <c r="B278" s="949"/>
      <c r="C278" s="949"/>
      <c r="D278" s="949"/>
      <c r="E278" s="949"/>
      <c r="F278" s="950"/>
      <c r="G278" s="948" t="s">
        <v>620</v>
      </c>
      <c r="H278" s="949"/>
      <c r="I278" s="949"/>
      <c r="J278" s="949"/>
      <c r="K278" s="950"/>
    </row>
    <row r="279" spans="1:11" ht="15.75" hidden="1" thickBot="1" x14ac:dyDescent="0.3">
      <c r="A279" s="933"/>
      <c r="B279" s="934"/>
      <c r="C279" s="934"/>
      <c r="D279" s="934"/>
      <c r="E279" s="934"/>
      <c r="F279" s="935"/>
      <c r="G279" s="933"/>
      <c r="H279" s="934"/>
      <c r="I279" s="934"/>
      <c r="J279" s="934"/>
      <c r="K279" s="935"/>
    </row>
    <row r="280" spans="1:11" ht="15.75" hidden="1" thickBot="1" x14ac:dyDescent="0.3">
      <c r="A280" s="933"/>
      <c r="B280" s="934"/>
      <c r="C280" s="934"/>
      <c r="D280" s="934"/>
      <c r="E280" s="934"/>
      <c r="F280" s="935"/>
      <c r="G280" s="933"/>
      <c r="H280" s="934"/>
      <c r="I280" s="934"/>
      <c r="J280" s="934"/>
      <c r="K280" s="935"/>
    </row>
    <row r="281" spans="1:11" ht="15.75" hidden="1" thickBot="1" x14ac:dyDescent="0.3">
      <c r="A281" s="933"/>
      <c r="B281" s="934"/>
      <c r="C281" s="934"/>
      <c r="D281" s="934"/>
      <c r="E281" s="934"/>
      <c r="F281" s="935"/>
      <c r="G281" s="933"/>
      <c r="H281" s="934"/>
      <c r="I281" s="934"/>
      <c r="J281" s="934"/>
      <c r="K281" s="935"/>
    </row>
    <row r="282" spans="1:11" ht="15.75" hidden="1" thickBot="1" x14ac:dyDescent="0.3">
      <c r="A282" s="933"/>
      <c r="B282" s="934"/>
      <c r="C282" s="934"/>
      <c r="D282" s="934"/>
      <c r="E282" s="934"/>
      <c r="F282" s="935"/>
      <c r="G282" s="933"/>
      <c r="H282" s="934"/>
      <c r="I282" s="934"/>
      <c r="J282" s="934"/>
      <c r="K282" s="935"/>
    </row>
    <row r="283" spans="1:11" ht="15.75" hidden="1" thickBot="1" x14ac:dyDescent="0.3">
      <c r="A283" s="933"/>
      <c r="B283" s="934"/>
      <c r="C283" s="934"/>
      <c r="D283" s="934"/>
      <c r="E283" s="934"/>
      <c r="F283" s="935"/>
      <c r="G283" s="933"/>
      <c r="H283" s="934"/>
      <c r="I283" s="934"/>
      <c r="J283" s="934"/>
      <c r="K283" s="935"/>
    </row>
    <row r="284" spans="1:11" ht="15.75" hidden="1" thickBot="1" x14ac:dyDescent="0.3">
      <c r="A284" s="933"/>
      <c r="B284" s="934"/>
      <c r="C284" s="934"/>
      <c r="D284" s="934"/>
      <c r="E284" s="934"/>
      <c r="F284" s="935"/>
      <c r="G284" s="933"/>
      <c r="H284" s="934"/>
      <c r="I284" s="934"/>
      <c r="J284" s="934"/>
      <c r="K284" s="935"/>
    </row>
    <row r="285" spans="1:11" ht="15.75" hidden="1" thickBot="1" x14ac:dyDescent="0.3">
      <c r="A285" s="933"/>
      <c r="B285" s="934"/>
      <c r="C285" s="934"/>
      <c r="D285" s="934"/>
      <c r="E285" s="934"/>
      <c r="F285" s="935"/>
      <c r="G285" s="933"/>
      <c r="H285" s="934"/>
      <c r="I285" s="934"/>
      <c r="J285" s="934"/>
      <c r="K285" s="935"/>
    </row>
    <row r="286" spans="1:11" ht="15.75" hidden="1" thickBot="1" x14ac:dyDescent="0.3">
      <c r="A286" s="933"/>
      <c r="B286" s="934"/>
      <c r="C286" s="934"/>
      <c r="D286" s="934"/>
      <c r="E286" s="934"/>
      <c r="F286" s="935"/>
      <c r="G286" s="933"/>
      <c r="H286" s="934"/>
      <c r="I286" s="934"/>
      <c r="J286" s="934"/>
      <c r="K286" s="935"/>
    </row>
    <row r="287" spans="1:11" ht="15.75" hidden="1" thickBot="1" x14ac:dyDescent="0.3">
      <c r="A287" s="933"/>
      <c r="B287" s="934"/>
      <c r="C287" s="934"/>
      <c r="D287" s="934"/>
      <c r="E287" s="934"/>
      <c r="F287" s="935"/>
      <c r="G287" s="933"/>
      <c r="H287" s="934"/>
      <c r="I287" s="934"/>
      <c r="J287" s="934"/>
      <c r="K287" s="935"/>
    </row>
    <row r="288" spans="1:11" ht="15.75" hidden="1" thickBot="1" x14ac:dyDescent="0.3">
      <c r="A288" s="933"/>
      <c r="B288" s="934"/>
      <c r="C288" s="934"/>
      <c r="D288" s="934"/>
      <c r="E288" s="934"/>
      <c r="F288" s="935"/>
      <c r="G288" s="933"/>
      <c r="H288" s="934"/>
      <c r="I288" s="934"/>
      <c r="J288" s="934"/>
      <c r="K288" s="935"/>
    </row>
    <row r="289" spans="1:11" ht="15.75" hidden="1" thickBot="1" x14ac:dyDescent="0.3">
      <c r="A289" s="933"/>
      <c r="B289" s="934"/>
      <c r="C289" s="934"/>
      <c r="D289" s="934"/>
      <c r="E289" s="934"/>
      <c r="F289" s="935"/>
      <c r="G289" s="933"/>
      <c r="H289" s="934"/>
      <c r="I289" s="934"/>
      <c r="J289" s="934"/>
      <c r="K289" s="935"/>
    </row>
    <row r="290" spans="1:11" ht="15.75" hidden="1" thickBot="1" x14ac:dyDescent="0.3">
      <c r="A290" s="933"/>
      <c r="B290" s="934"/>
      <c r="C290" s="934"/>
      <c r="D290" s="934"/>
      <c r="E290" s="934"/>
      <c r="F290" s="935"/>
      <c r="G290" s="933"/>
      <c r="H290" s="934"/>
      <c r="I290" s="934"/>
      <c r="J290" s="934"/>
      <c r="K290" s="935"/>
    </row>
    <row r="291" spans="1:11" ht="15.75" hidden="1" thickBot="1" x14ac:dyDescent="0.3">
      <c r="A291" s="933"/>
      <c r="B291" s="934"/>
      <c r="C291" s="934"/>
      <c r="D291" s="934"/>
      <c r="E291" s="934"/>
      <c r="F291" s="935"/>
      <c r="G291" s="933"/>
      <c r="H291" s="934"/>
      <c r="I291" s="934"/>
      <c r="J291" s="934"/>
      <c r="K291" s="935"/>
    </row>
    <row r="292" spans="1:11" ht="15.75" hidden="1" thickBot="1" x14ac:dyDescent="0.3">
      <c r="A292" s="951" t="s">
        <v>677</v>
      </c>
      <c r="B292" s="952"/>
      <c r="C292" s="952"/>
      <c r="D292" s="952"/>
      <c r="E292" s="952"/>
      <c r="F292" s="953"/>
      <c r="G292" s="957" t="s">
        <v>687</v>
      </c>
      <c r="H292" s="958"/>
      <c r="I292" s="958"/>
      <c r="J292" s="958"/>
      <c r="K292" s="959"/>
    </row>
    <row r="293" spans="1:11" ht="15.75" hidden="1" thickBot="1" x14ac:dyDescent="0.3">
      <c r="A293" s="954"/>
      <c r="B293" s="955"/>
      <c r="C293" s="955"/>
      <c r="D293" s="955"/>
      <c r="E293" s="955"/>
      <c r="F293" s="956"/>
      <c r="G293" s="960"/>
      <c r="H293" s="961"/>
      <c r="I293" s="961"/>
      <c r="J293" s="961"/>
      <c r="K293" s="962"/>
    </row>
    <row r="294" spans="1:11" x14ac:dyDescent="0.25">
      <c r="A294" s="948" t="s">
        <v>621</v>
      </c>
      <c r="B294" s="949"/>
      <c r="C294" s="949"/>
      <c r="D294" s="949"/>
      <c r="E294" s="949"/>
      <c r="F294" s="950"/>
      <c r="G294" s="948" t="s">
        <v>622</v>
      </c>
      <c r="H294" s="949"/>
      <c r="I294" s="949"/>
      <c r="J294" s="949"/>
      <c r="K294" s="950"/>
    </row>
    <row r="295" spans="1:11" x14ac:dyDescent="0.25">
      <c r="A295" s="933"/>
      <c r="B295" s="934"/>
      <c r="C295" s="934"/>
      <c r="D295" s="934"/>
      <c r="E295" s="934"/>
      <c r="F295" s="935"/>
      <c r="G295" s="933"/>
      <c r="H295" s="934"/>
      <c r="I295" s="934"/>
      <c r="J295" s="934"/>
      <c r="K295" s="935"/>
    </row>
    <row r="296" spans="1:11" x14ac:dyDescent="0.25">
      <c r="A296" s="933"/>
      <c r="B296" s="934"/>
      <c r="C296" s="934"/>
      <c r="D296" s="934"/>
      <c r="E296" s="934"/>
      <c r="F296" s="935"/>
      <c r="G296" s="933"/>
      <c r="H296" s="934"/>
      <c r="I296" s="934"/>
      <c r="J296" s="934"/>
      <c r="K296" s="935"/>
    </row>
    <row r="297" spans="1:11" x14ac:dyDescent="0.25">
      <c r="A297" s="933"/>
      <c r="B297" s="934"/>
      <c r="C297" s="934"/>
      <c r="D297" s="934"/>
      <c r="E297" s="934"/>
      <c r="F297" s="935"/>
      <c r="G297" s="933"/>
      <c r="H297" s="934"/>
      <c r="I297" s="934"/>
      <c r="J297" s="934"/>
      <c r="K297" s="935"/>
    </row>
    <row r="298" spans="1:11" x14ac:dyDescent="0.25">
      <c r="A298" s="933"/>
      <c r="B298" s="934"/>
      <c r="C298" s="934"/>
      <c r="D298" s="934"/>
      <c r="E298" s="934"/>
      <c r="F298" s="935"/>
      <c r="G298" s="933"/>
      <c r="H298" s="934"/>
      <c r="I298" s="934"/>
      <c r="J298" s="934"/>
      <c r="K298" s="935"/>
    </row>
    <row r="299" spans="1:11" x14ac:dyDescent="0.25">
      <c r="A299" s="933"/>
      <c r="B299" s="934"/>
      <c r="C299" s="934"/>
      <c r="D299" s="934"/>
      <c r="E299" s="934"/>
      <c r="F299" s="935"/>
      <c r="G299" s="933"/>
      <c r="H299" s="934"/>
      <c r="I299" s="934"/>
      <c r="J299" s="934"/>
      <c r="K299" s="935"/>
    </row>
    <row r="300" spans="1:11" x14ac:dyDescent="0.25">
      <c r="A300" s="933"/>
      <c r="B300" s="934"/>
      <c r="C300" s="934"/>
      <c r="D300" s="934"/>
      <c r="E300" s="934"/>
      <c r="F300" s="935"/>
      <c r="G300" s="933"/>
      <c r="H300" s="934"/>
      <c r="I300" s="934"/>
      <c r="J300" s="934"/>
      <c r="K300" s="935"/>
    </row>
    <row r="301" spans="1:11" x14ac:dyDescent="0.25">
      <c r="A301" s="933"/>
      <c r="B301" s="934"/>
      <c r="C301" s="934"/>
      <c r="D301" s="934"/>
      <c r="E301" s="934"/>
      <c r="F301" s="935"/>
      <c r="G301" s="933"/>
      <c r="H301" s="934"/>
      <c r="I301" s="934"/>
      <c r="J301" s="934"/>
      <c r="K301" s="935"/>
    </row>
    <row r="302" spans="1:11" x14ac:dyDescent="0.25">
      <c r="A302" s="933"/>
      <c r="B302" s="934"/>
      <c r="C302" s="934"/>
      <c r="D302" s="934"/>
      <c r="E302" s="934"/>
      <c r="F302" s="935"/>
      <c r="G302" s="933"/>
      <c r="H302" s="934"/>
      <c r="I302" s="934"/>
      <c r="J302" s="934"/>
      <c r="K302" s="935"/>
    </row>
    <row r="303" spans="1:11" x14ac:dyDescent="0.25">
      <c r="A303" s="933"/>
      <c r="B303" s="934"/>
      <c r="C303" s="934"/>
      <c r="D303" s="934"/>
      <c r="E303" s="934"/>
      <c r="F303" s="935"/>
      <c r="G303" s="933"/>
      <c r="H303" s="934"/>
      <c r="I303" s="934"/>
      <c r="J303" s="934"/>
      <c r="K303" s="935"/>
    </row>
    <row r="304" spans="1:11" x14ac:dyDescent="0.25">
      <c r="A304" s="933"/>
      <c r="B304" s="934"/>
      <c r="C304" s="934"/>
      <c r="D304" s="934"/>
      <c r="E304" s="934"/>
      <c r="F304" s="935"/>
      <c r="G304" s="933"/>
      <c r="H304" s="934"/>
      <c r="I304" s="934"/>
      <c r="J304" s="934"/>
      <c r="K304" s="935"/>
    </row>
    <row r="305" spans="1:11" x14ac:dyDescent="0.25">
      <c r="A305" s="933"/>
      <c r="B305" s="934"/>
      <c r="C305" s="934"/>
      <c r="D305" s="934"/>
      <c r="E305" s="934"/>
      <c r="F305" s="935"/>
      <c r="G305" s="933"/>
      <c r="H305" s="934"/>
      <c r="I305" s="934"/>
      <c r="J305" s="934"/>
      <c r="K305" s="935"/>
    </row>
    <row r="306" spans="1:11" x14ac:dyDescent="0.25">
      <c r="A306" s="933"/>
      <c r="B306" s="934"/>
      <c r="C306" s="934"/>
      <c r="D306" s="934"/>
      <c r="E306" s="934"/>
      <c r="F306" s="935"/>
      <c r="G306" s="933"/>
      <c r="H306" s="934"/>
      <c r="I306" s="934"/>
      <c r="J306" s="934"/>
      <c r="K306" s="935"/>
    </row>
    <row r="307" spans="1:11" ht="15.75" thickBot="1" x14ac:dyDescent="0.3">
      <c r="A307" s="933"/>
      <c r="B307" s="934"/>
      <c r="C307" s="934"/>
      <c r="D307" s="934"/>
      <c r="E307" s="934"/>
      <c r="F307" s="935"/>
      <c r="G307" s="933"/>
      <c r="H307" s="934"/>
      <c r="I307" s="934"/>
      <c r="J307" s="934"/>
      <c r="K307" s="935"/>
    </row>
    <row r="308" spans="1:11" x14ac:dyDescent="0.25">
      <c r="A308" s="957" t="s">
        <v>1014</v>
      </c>
      <c r="B308" s="958"/>
      <c r="C308" s="958"/>
      <c r="D308" s="958"/>
      <c r="E308" s="958"/>
      <c r="F308" s="959"/>
      <c r="G308" s="957" t="s">
        <v>1015</v>
      </c>
      <c r="H308" s="958"/>
      <c r="I308" s="958"/>
      <c r="J308" s="958"/>
      <c r="K308" s="959"/>
    </row>
    <row r="309" spans="1:11" ht="15.75" thickBot="1" x14ac:dyDescent="0.3">
      <c r="A309" s="960"/>
      <c r="B309" s="961"/>
      <c r="C309" s="961"/>
      <c r="D309" s="961"/>
      <c r="E309" s="961"/>
      <c r="F309" s="962"/>
      <c r="G309" s="960"/>
      <c r="H309" s="961"/>
      <c r="I309" s="961"/>
      <c r="J309" s="961"/>
      <c r="K309" s="962"/>
    </row>
    <row r="310" spans="1:11" ht="15.75" hidden="1" thickBot="1" x14ac:dyDescent="0.3">
      <c r="A310" s="933"/>
      <c r="B310" s="934"/>
      <c r="C310" s="934"/>
      <c r="D310" s="934"/>
      <c r="E310" s="934"/>
      <c r="F310" s="935"/>
      <c r="G310" s="933" t="s">
        <v>554</v>
      </c>
      <c r="H310" s="934"/>
      <c r="I310" s="934"/>
      <c r="J310" s="934"/>
      <c r="K310" s="935"/>
    </row>
    <row r="311" spans="1:11" ht="15.75" hidden="1" thickBot="1" x14ac:dyDescent="0.3">
      <c r="A311" s="933"/>
      <c r="B311" s="934"/>
      <c r="C311" s="934"/>
      <c r="D311" s="934"/>
      <c r="E311" s="934"/>
      <c r="F311" s="935"/>
      <c r="G311" s="933"/>
      <c r="H311" s="934"/>
      <c r="I311" s="934"/>
      <c r="J311" s="934"/>
      <c r="K311" s="935"/>
    </row>
    <row r="312" spans="1:11" ht="15.75" hidden="1" thickBot="1" x14ac:dyDescent="0.3">
      <c r="A312" s="933"/>
      <c r="B312" s="934"/>
      <c r="C312" s="934"/>
      <c r="D312" s="934"/>
      <c r="E312" s="934"/>
      <c r="F312" s="935"/>
      <c r="G312" s="933"/>
      <c r="H312" s="934"/>
      <c r="I312" s="934"/>
      <c r="J312" s="934"/>
      <c r="K312" s="935"/>
    </row>
    <row r="313" spans="1:11" ht="15.75" hidden="1" thickBot="1" x14ac:dyDescent="0.3">
      <c r="A313" s="933"/>
      <c r="B313" s="934"/>
      <c r="C313" s="934"/>
      <c r="D313" s="934"/>
      <c r="E313" s="934"/>
      <c r="F313" s="935"/>
      <c r="G313" s="933"/>
      <c r="H313" s="934"/>
      <c r="I313" s="934"/>
      <c r="J313" s="934"/>
      <c r="K313" s="935"/>
    </row>
    <row r="314" spans="1:11" ht="15.75" hidden="1" thickBot="1" x14ac:dyDescent="0.3">
      <c r="A314" s="933"/>
      <c r="B314" s="934"/>
      <c r="C314" s="934"/>
      <c r="D314" s="934"/>
      <c r="E314" s="934"/>
      <c r="F314" s="935"/>
      <c r="G314" s="933"/>
      <c r="H314" s="934"/>
      <c r="I314" s="934"/>
      <c r="J314" s="934"/>
      <c r="K314" s="935"/>
    </row>
    <row r="315" spans="1:11" ht="15.75" hidden="1" thickBot="1" x14ac:dyDescent="0.3">
      <c r="A315" s="933"/>
      <c r="B315" s="934"/>
      <c r="C315" s="934"/>
      <c r="D315" s="934"/>
      <c r="E315" s="934"/>
      <c r="F315" s="935"/>
      <c r="G315" s="933"/>
      <c r="H315" s="934"/>
      <c r="I315" s="934"/>
      <c r="J315" s="934"/>
      <c r="K315" s="935"/>
    </row>
    <row r="316" spans="1:11" ht="15.75" hidden="1" thickBot="1" x14ac:dyDescent="0.3">
      <c r="A316" s="933"/>
      <c r="B316" s="934"/>
      <c r="C316" s="934"/>
      <c r="D316" s="934"/>
      <c r="E316" s="934"/>
      <c r="F316" s="935"/>
      <c r="G316" s="933"/>
      <c r="H316" s="934"/>
      <c r="I316" s="934"/>
      <c r="J316" s="934"/>
      <c r="K316" s="935"/>
    </row>
    <row r="317" spans="1:11" ht="15.75" hidden="1" thickBot="1" x14ac:dyDescent="0.3">
      <c r="A317" s="933"/>
      <c r="B317" s="934"/>
      <c r="C317" s="934"/>
      <c r="D317" s="934"/>
      <c r="E317" s="934"/>
      <c r="F317" s="935"/>
      <c r="G317" s="933"/>
      <c r="H317" s="934"/>
      <c r="I317" s="934"/>
      <c r="J317" s="934"/>
      <c r="K317" s="935"/>
    </row>
    <row r="318" spans="1:11" ht="15.75" hidden="1" thickBot="1" x14ac:dyDescent="0.3">
      <c r="A318" s="933"/>
      <c r="B318" s="934"/>
      <c r="C318" s="934"/>
      <c r="D318" s="934"/>
      <c r="E318" s="934"/>
      <c r="F318" s="935"/>
      <c r="G318" s="933"/>
      <c r="H318" s="934"/>
      <c r="I318" s="934"/>
      <c r="J318" s="934"/>
      <c r="K318" s="935"/>
    </row>
    <row r="319" spans="1:11" ht="15.75" hidden="1" thickBot="1" x14ac:dyDescent="0.3">
      <c r="A319" s="933"/>
      <c r="B319" s="934"/>
      <c r="C319" s="934"/>
      <c r="D319" s="934"/>
      <c r="E319" s="934"/>
      <c r="F319" s="935"/>
      <c r="G319" s="933"/>
      <c r="H319" s="934"/>
      <c r="I319" s="934"/>
      <c r="J319" s="934"/>
      <c r="K319" s="935"/>
    </row>
    <row r="320" spans="1:11" ht="15.75" hidden="1" thickBot="1" x14ac:dyDescent="0.3">
      <c r="A320" s="933"/>
      <c r="B320" s="934"/>
      <c r="C320" s="934"/>
      <c r="D320" s="934"/>
      <c r="E320" s="934"/>
      <c r="F320" s="935"/>
      <c r="G320" s="933"/>
      <c r="H320" s="934"/>
      <c r="I320" s="934"/>
      <c r="J320" s="934"/>
      <c r="K320" s="935"/>
    </row>
    <row r="321" spans="1:11" ht="15.75" hidden="1" thickBot="1" x14ac:dyDescent="0.3">
      <c r="A321" s="933"/>
      <c r="B321" s="934"/>
      <c r="C321" s="934"/>
      <c r="D321" s="934"/>
      <c r="E321" s="934"/>
      <c r="F321" s="935"/>
      <c r="G321" s="933"/>
      <c r="H321" s="934"/>
      <c r="I321" s="934"/>
      <c r="J321" s="934"/>
      <c r="K321" s="935"/>
    </row>
    <row r="322" spans="1:11" ht="15.75" hidden="1" thickBot="1" x14ac:dyDescent="0.3">
      <c r="A322" s="933"/>
      <c r="B322" s="934"/>
      <c r="C322" s="934"/>
      <c r="D322" s="934"/>
      <c r="E322" s="934"/>
      <c r="F322" s="935"/>
      <c r="G322" s="933"/>
      <c r="H322" s="934"/>
      <c r="I322" s="934"/>
      <c r="J322" s="934"/>
      <c r="K322" s="935"/>
    </row>
    <row r="323" spans="1:11" ht="15.75" hidden="1" thickBot="1" x14ac:dyDescent="0.3">
      <c r="A323" s="933"/>
      <c r="B323" s="934"/>
      <c r="C323" s="934"/>
      <c r="D323" s="934"/>
      <c r="E323" s="934"/>
      <c r="F323" s="935"/>
      <c r="G323" s="933"/>
      <c r="H323" s="934"/>
      <c r="I323" s="934"/>
      <c r="J323" s="934"/>
      <c r="K323" s="935"/>
    </row>
    <row r="324" spans="1:11" ht="15.75" hidden="1" thickBot="1" x14ac:dyDescent="0.3">
      <c r="A324" s="951" t="s">
        <v>734</v>
      </c>
      <c r="B324" s="952"/>
      <c r="C324" s="952"/>
      <c r="D324" s="952"/>
      <c r="E324" s="952"/>
      <c r="F324" s="953"/>
      <c r="G324" s="957" t="s">
        <v>734</v>
      </c>
      <c r="H324" s="958"/>
      <c r="I324" s="958"/>
      <c r="J324" s="958"/>
      <c r="K324" s="959"/>
    </row>
    <row r="325" spans="1:11" ht="15.75" hidden="1" thickBot="1" x14ac:dyDescent="0.3">
      <c r="A325" s="954"/>
      <c r="B325" s="955"/>
      <c r="C325" s="955"/>
      <c r="D325" s="955"/>
      <c r="E325" s="955"/>
      <c r="F325" s="956"/>
      <c r="G325" s="960"/>
      <c r="H325" s="961"/>
      <c r="I325" s="961"/>
      <c r="J325" s="961"/>
      <c r="K325" s="962"/>
    </row>
    <row r="326" spans="1:11" ht="15.75" hidden="1" thickBot="1" x14ac:dyDescent="0.3">
      <c r="A326" s="948" t="s">
        <v>619</v>
      </c>
      <c r="B326" s="949"/>
      <c r="C326" s="949"/>
      <c r="D326" s="949"/>
      <c r="E326" s="949"/>
      <c r="F326" s="950"/>
      <c r="G326" s="948"/>
      <c r="H326" s="949"/>
      <c r="I326" s="949"/>
      <c r="J326" s="949"/>
      <c r="K326" s="950"/>
    </row>
    <row r="327" spans="1:11" ht="15.75" hidden="1" thickBot="1" x14ac:dyDescent="0.3">
      <c r="A327" s="933"/>
      <c r="B327" s="934"/>
      <c r="C327" s="934"/>
      <c r="D327" s="934"/>
      <c r="E327" s="934"/>
      <c r="F327" s="935"/>
      <c r="G327" s="933"/>
      <c r="H327" s="934"/>
      <c r="I327" s="934"/>
      <c r="J327" s="934"/>
      <c r="K327" s="935"/>
    </row>
    <row r="328" spans="1:11" ht="15.75" hidden="1" thickBot="1" x14ac:dyDescent="0.3">
      <c r="A328" s="933"/>
      <c r="B328" s="934"/>
      <c r="C328" s="934"/>
      <c r="D328" s="934"/>
      <c r="E328" s="934"/>
      <c r="F328" s="935"/>
      <c r="G328" s="933"/>
      <c r="H328" s="934"/>
      <c r="I328" s="934"/>
      <c r="J328" s="934"/>
      <c r="K328" s="935"/>
    </row>
    <row r="329" spans="1:11" ht="15.75" hidden="1" thickBot="1" x14ac:dyDescent="0.3">
      <c r="A329" s="933"/>
      <c r="B329" s="934"/>
      <c r="C329" s="934"/>
      <c r="D329" s="934"/>
      <c r="E329" s="934"/>
      <c r="F329" s="935"/>
      <c r="G329" s="933"/>
      <c r="H329" s="934"/>
      <c r="I329" s="934"/>
      <c r="J329" s="934"/>
      <c r="K329" s="935"/>
    </row>
    <row r="330" spans="1:11" ht="15.75" hidden="1" thickBot="1" x14ac:dyDescent="0.3">
      <c r="A330" s="933"/>
      <c r="B330" s="934"/>
      <c r="C330" s="934"/>
      <c r="D330" s="934"/>
      <c r="E330" s="934"/>
      <c r="F330" s="935"/>
      <c r="G330" s="933"/>
      <c r="H330" s="934"/>
      <c r="I330" s="934"/>
      <c r="J330" s="934"/>
      <c r="K330" s="935"/>
    </row>
    <row r="331" spans="1:11" ht="15.75" hidden="1" thickBot="1" x14ac:dyDescent="0.3">
      <c r="A331" s="933"/>
      <c r="B331" s="934"/>
      <c r="C331" s="934"/>
      <c r="D331" s="934"/>
      <c r="E331" s="934"/>
      <c r="F331" s="935"/>
      <c r="G331" s="933"/>
      <c r="H331" s="934"/>
      <c r="I331" s="934"/>
      <c r="J331" s="934"/>
      <c r="K331" s="935"/>
    </row>
    <row r="332" spans="1:11" ht="15.75" hidden="1" thickBot="1" x14ac:dyDescent="0.3">
      <c r="A332" s="933"/>
      <c r="B332" s="934"/>
      <c r="C332" s="934"/>
      <c r="D332" s="934"/>
      <c r="E332" s="934"/>
      <c r="F332" s="935"/>
      <c r="G332" s="933"/>
      <c r="H332" s="934"/>
      <c r="I332" s="934"/>
      <c r="J332" s="934"/>
      <c r="K332" s="935"/>
    </row>
    <row r="333" spans="1:11" ht="15.75" hidden="1" thickBot="1" x14ac:dyDescent="0.3">
      <c r="A333" s="933"/>
      <c r="B333" s="934"/>
      <c r="C333" s="934"/>
      <c r="D333" s="934"/>
      <c r="E333" s="934"/>
      <c r="F333" s="935"/>
      <c r="G333" s="933"/>
      <c r="H333" s="934"/>
      <c r="I333" s="934"/>
      <c r="J333" s="934"/>
      <c r="K333" s="935"/>
    </row>
    <row r="334" spans="1:11" ht="15.75" hidden="1" thickBot="1" x14ac:dyDescent="0.3">
      <c r="A334" s="933"/>
      <c r="B334" s="934"/>
      <c r="C334" s="934"/>
      <c r="D334" s="934"/>
      <c r="E334" s="934"/>
      <c r="F334" s="935"/>
      <c r="G334" s="933"/>
      <c r="H334" s="934"/>
      <c r="I334" s="934"/>
      <c r="J334" s="934"/>
      <c r="K334" s="935"/>
    </row>
    <row r="335" spans="1:11" ht="15.75" hidden="1" thickBot="1" x14ac:dyDescent="0.3">
      <c r="A335" s="933"/>
      <c r="B335" s="934"/>
      <c r="C335" s="934"/>
      <c r="D335" s="934"/>
      <c r="E335" s="934"/>
      <c r="F335" s="935"/>
      <c r="G335" s="933"/>
      <c r="H335" s="934"/>
      <c r="I335" s="934"/>
      <c r="J335" s="934"/>
      <c r="K335" s="935"/>
    </row>
    <row r="336" spans="1:11" ht="15.75" hidden="1" thickBot="1" x14ac:dyDescent="0.3">
      <c r="A336" s="933"/>
      <c r="B336" s="934"/>
      <c r="C336" s="934"/>
      <c r="D336" s="934"/>
      <c r="E336" s="934"/>
      <c r="F336" s="935"/>
      <c r="G336" s="933"/>
      <c r="H336" s="934"/>
      <c r="I336" s="934"/>
      <c r="J336" s="934"/>
      <c r="K336" s="935"/>
    </row>
    <row r="337" spans="1:11" ht="15.75" hidden="1" thickBot="1" x14ac:dyDescent="0.3">
      <c r="A337" s="933"/>
      <c r="B337" s="934"/>
      <c r="C337" s="934"/>
      <c r="D337" s="934"/>
      <c r="E337" s="934"/>
      <c r="F337" s="935"/>
      <c r="G337" s="933"/>
      <c r="H337" s="934"/>
      <c r="I337" s="934"/>
      <c r="J337" s="934"/>
      <c r="K337" s="935"/>
    </row>
    <row r="338" spans="1:11" ht="15.75" hidden="1" thickBot="1" x14ac:dyDescent="0.3">
      <c r="A338" s="933"/>
      <c r="B338" s="934"/>
      <c r="C338" s="934"/>
      <c r="D338" s="934"/>
      <c r="E338" s="934"/>
      <c r="F338" s="935"/>
      <c r="G338" s="933"/>
      <c r="H338" s="934"/>
      <c r="I338" s="934"/>
      <c r="J338" s="934"/>
      <c r="K338" s="935"/>
    </row>
    <row r="339" spans="1:11" ht="15.75" hidden="1" thickBot="1" x14ac:dyDescent="0.3">
      <c r="A339" s="933"/>
      <c r="B339" s="934"/>
      <c r="C339" s="934"/>
      <c r="D339" s="934"/>
      <c r="E339" s="934"/>
      <c r="F339" s="935"/>
      <c r="G339" s="933"/>
      <c r="H339" s="934"/>
      <c r="I339" s="934"/>
      <c r="J339" s="934"/>
      <c r="K339" s="935"/>
    </row>
    <row r="340" spans="1:11" ht="15.75" hidden="1" thickBot="1" x14ac:dyDescent="0.3">
      <c r="A340" s="951" t="s">
        <v>633</v>
      </c>
      <c r="B340" s="952"/>
      <c r="C340" s="952"/>
      <c r="D340" s="952"/>
      <c r="E340" s="952"/>
      <c r="F340" s="953"/>
      <c r="G340" s="957" t="s">
        <v>633</v>
      </c>
      <c r="H340" s="958"/>
      <c r="I340" s="958"/>
      <c r="J340" s="958"/>
      <c r="K340" s="959"/>
    </row>
    <row r="341" spans="1:11" ht="15.75" hidden="1" thickBot="1" x14ac:dyDescent="0.3">
      <c r="A341" s="954"/>
      <c r="B341" s="955"/>
      <c r="C341" s="955"/>
      <c r="D341" s="955"/>
      <c r="E341" s="955"/>
      <c r="F341" s="956"/>
      <c r="G341" s="960"/>
      <c r="H341" s="961"/>
      <c r="I341" s="961"/>
      <c r="J341" s="961"/>
      <c r="K341" s="962"/>
    </row>
    <row r="342" spans="1:11" x14ac:dyDescent="0.25">
      <c r="A342" s="948"/>
      <c r="B342" s="949"/>
      <c r="C342" s="949"/>
      <c r="D342" s="949"/>
      <c r="E342" s="949"/>
      <c r="F342" s="950"/>
      <c r="G342" s="948"/>
      <c r="H342" s="949"/>
      <c r="I342" s="949"/>
      <c r="J342" s="949"/>
      <c r="K342" s="950"/>
    </row>
    <row r="343" spans="1:11" x14ac:dyDescent="0.25">
      <c r="A343" s="933"/>
      <c r="B343" s="934"/>
      <c r="C343" s="934"/>
      <c r="D343" s="934"/>
      <c r="E343" s="934"/>
      <c r="F343" s="935"/>
      <c r="G343" s="933"/>
      <c r="H343" s="934"/>
      <c r="I343" s="934"/>
      <c r="J343" s="934"/>
      <c r="K343" s="935"/>
    </row>
    <row r="344" spans="1:11" x14ac:dyDescent="0.25">
      <c r="A344" s="933"/>
      <c r="B344" s="934"/>
      <c r="C344" s="934"/>
      <c r="D344" s="934"/>
      <c r="E344" s="934"/>
      <c r="F344" s="935"/>
      <c r="G344" s="933"/>
      <c r="H344" s="934"/>
      <c r="I344" s="934"/>
      <c r="J344" s="934"/>
      <c r="K344" s="935"/>
    </row>
    <row r="345" spans="1:11" x14ac:dyDescent="0.25">
      <c r="A345" s="933"/>
      <c r="B345" s="934"/>
      <c r="C345" s="934"/>
      <c r="D345" s="934"/>
      <c r="E345" s="934"/>
      <c r="F345" s="935"/>
      <c r="G345" s="933"/>
      <c r="H345" s="934"/>
      <c r="I345" s="934"/>
      <c r="J345" s="934"/>
      <c r="K345" s="935"/>
    </row>
    <row r="346" spans="1:11" x14ac:dyDescent="0.25">
      <c r="A346" s="933"/>
      <c r="B346" s="934"/>
      <c r="C346" s="934"/>
      <c r="D346" s="934"/>
      <c r="E346" s="934"/>
      <c r="F346" s="935"/>
      <c r="G346" s="933"/>
      <c r="H346" s="934"/>
      <c r="I346" s="934"/>
      <c r="J346" s="934"/>
      <c r="K346" s="935"/>
    </row>
    <row r="347" spans="1:11" x14ac:dyDescent="0.25">
      <c r="A347" s="933"/>
      <c r="B347" s="934"/>
      <c r="C347" s="934"/>
      <c r="D347" s="934"/>
      <c r="E347" s="934"/>
      <c r="F347" s="935"/>
      <c r="G347" s="933"/>
      <c r="H347" s="934"/>
      <c r="I347" s="934"/>
      <c r="J347" s="934"/>
      <c r="K347" s="935"/>
    </row>
    <row r="348" spans="1:11" x14ac:dyDescent="0.25">
      <c r="A348" s="933"/>
      <c r="B348" s="934"/>
      <c r="C348" s="934"/>
      <c r="D348" s="934"/>
      <c r="E348" s="934"/>
      <c r="F348" s="935"/>
      <c r="G348" s="933"/>
      <c r="H348" s="934"/>
      <c r="I348" s="934"/>
      <c r="J348" s="934"/>
      <c r="K348" s="935"/>
    </row>
    <row r="349" spans="1:11" x14ac:dyDescent="0.25">
      <c r="A349" s="933"/>
      <c r="B349" s="934"/>
      <c r="C349" s="934"/>
      <c r="D349" s="934"/>
      <c r="E349" s="934"/>
      <c r="F349" s="935"/>
      <c r="G349" s="933"/>
      <c r="H349" s="934"/>
      <c r="I349" s="934"/>
      <c r="J349" s="934"/>
      <c r="K349" s="935"/>
    </row>
    <row r="350" spans="1:11" x14ac:dyDescent="0.25">
      <c r="A350" s="933"/>
      <c r="B350" s="934"/>
      <c r="C350" s="934"/>
      <c r="D350" s="934"/>
      <c r="E350" s="934"/>
      <c r="F350" s="935"/>
      <c r="G350" s="933"/>
      <c r="H350" s="934"/>
      <c r="I350" s="934"/>
      <c r="J350" s="934"/>
      <c r="K350" s="935"/>
    </row>
    <row r="351" spans="1:11" x14ac:dyDescent="0.25">
      <c r="A351" s="933"/>
      <c r="B351" s="934"/>
      <c r="C351" s="934"/>
      <c r="D351" s="934"/>
      <c r="E351" s="934"/>
      <c r="F351" s="935"/>
      <c r="G351" s="933"/>
      <c r="H351" s="934"/>
      <c r="I351" s="934"/>
      <c r="J351" s="934"/>
      <c r="K351" s="935"/>
    </row>
    <row r="352" spans="1:11" x14ac:dyDescent="0.25">
      <c r="A352" s="933"/>
      <c r="B352" s="934"/>
      <c r="C352" s="934"/>
      <c r="D352" s="934"/>
      <c r="E352" s="934"/>
      <c r="F352" s="935"/>
      <c r="G352" s="933"/>
      <c r="H352" s="934"/>
      <c r="I352" s="934"/>
      <c r="J352" s="934"/>
      <c r="K352" s="935"/>
    </row>
    <row r="353" spans="1:11" x14ac:dyDescent="0.25">
      <c r="A353" s="933"/>
      <c r="B353" s="934"/>
      <c r="C353" s="934"/>
      <c r="D353" s="934"/>
      <c r="E353" s="934"/>
      <c r="F353" s="935"/>
      <c r="G353" s="933"/>
      <c r="H353" s="934"/>
      <c r="I353" s="934"/>
      <c r="J353" s="934"/>
      <c r="K353" s="935"/>
    </row>
    <row r="354" spans="1:11" x14ac:dyDescent="0.25">
      <c r="A354" s="933"/>
      <c r="B354" s="934"/>
      <c r="C354" s="934"/>
      <c r="D354" s="934"/>
      <c r="E354" s="934"/>
      <c r="F354" s="935"/>
      <c r="G354" s="933"/>
      <c r="H354" s="934"/>
      <c r="I354" s="934"/>
      <c r="J354" s="934"/>
      <c r="K354" s="935"/>
    </row>
    <row r="355" spans="1:11" ht="15.75" thickBot="1" x14ac:dyDescent="0.3">
      <c r="A355" s="933"/>
      <c r="B355" s="934"/>
      <c r="C355" s="934"/>
      <c r="D355" s="934"/>
      <c r="E355" s="934"/>
      <c r="F355" s="935"/>
      <c r="G355" s="933"/>
      <c r="H355" s="934"/>
      <c r="I355" s="934"/>
      <c r="J355" s="934"/>
      <c r="K355" s="935"/>
    </row>
    <row r="356" spans="1:11" x14ac:dyDescent="0.25">
      <c r="A356" s="951" t="s">
        <v>1016</v>
      </c>
      <c r="B356" s="952"/>
      <c r="C356" s="952"/>
      <c r="D356" s="952"/>
      <c r="E356" s="952"/>
      <c r="F356" s="953"/>
      <c r="G356" s="957" t="s">
        <v>1017</v>
      </c>
      <c r="H356" s="958"/>
      <c r="I356" s="958"/>
      <c r="J356" s="958"/>
      <c r="K356" s="959"/>
    </row>
    <row r="357" spans="1:11" ht="15.75" thickBot="1" x14ac:dyDescent="0.3">
      <c r="A357" s="954"/>
      <c r="B357" s="955"/>
      <c r="C357" s="955"/>
      <c r="D357" s="955"/>
      <c r="E357" s="955"/>
      <c r="F357" s="956"/>
      <c r="G357" s="960"/>
      <c r="H357" s="961"/>
      <c r="I357" s="961"/>
      <c r="J357" s="961"/>
      <c r="K357" s="962"/>
    </row>
    <row r="358" spans="1:11" x14ac:dyDescent="0.25">
      <c r="A358" s="948" t="s">
        <v>621</v>
      </c>
      <c r="B358" s="949"/>
      <c r="C358" s="949"/>
      <c r="D358" s="949"/>
      <c r="E358" s="949"/>
      <c r="F358" s="950"/>
      <c r="G358" s="948" t="s">
        <v>622</v>
      </c>
      <c r="H358" s="949"/>
      <c r="I358" s="949"/>
      <c r="J358" s="949"/>
      <c r="K358" s="950"/>
    </row>
    <row r="359" spans="1:11" x14ac:dyDescent="0.25">
      <c r="A359" s="933"/>
      <c r="B359" s="934"/>
      <c r="C359" s="934"/>
      <c r="D359" s="934"/>
      <c r="E359" s="934"/>
      <c r="F359" s="935"/>
      <c r="G359" s="933"/>
      <c r="H359" s="934"/>
      <c r="I359" s="934"/>
      <c r="J359" s="934"/>
      <c r="K359" s="935"/>
    </row>
    <row r="360" spans="1:11" x14ac:dyDescent="0.25">
      <c r="A360" s="933"/>
      <c r="B360" s="934"/>
      <c r="C360" s="934"/>
      <c r="D360" s="934"/>
      <c r="E360" s="934"/>
      <c r="F360" s="935"/>
      <c r="G360" s="933"/>
      <c r="H360" s="934"/>
      <c r="I360" s="934"/>
      <c r="J360" s="934"/>
      <c r="K360" s="935"/>
    </row>
    <row r="361" spans="1:11" x14ac:dyDescent="0.25">
      <c r="A361" s="933"/>
      <c r="B361" s="934"/>
      <c r="C361" s="934"/>
      <c r="D361" s="934"/>
      <c r="E361" s="934"/>
      <c r="F361" s="935"/>
      <c r="G361" s="933"/>
      <c r="H361" s="934"/>
      <c r="I361" s="934"/>
      <c r="J361" s="934"/>
      <c r="K361" s="935"/>
    </row>
    <row r="362" spans="1:11" x14ac:dyDescent="0.25">
      <c r="A362" s="933"/>
      <c r="B362" s="934"/>
      <c r="C362" s="934"/>
      <c r="D362" s="934"/>
      <c r="E362" s="934"/>
      <c r="F362" s="935"/>
      <c r="G362" s="933"/>
      <c r="H362" s="934"/>
      <c r="I362" s="934"/>
      <c r="J362" s="934"/>
      <c r="K362" s="935"/>
    </row>
    <row r="363" spans="1:11" x14ac:dyDescent="0.25">
      <c r="A363" s="933"/>
      <c r="B363" s="934"/>
      <c r="C363" s="934"/>
      <c r="D363" s="934"/>
      <c r="E363" s="934"/>
      <c r="F363" s="935"/>
      <c r="G363" s="933"/>
      <c r="H363" s="934"/>
      <c r="I363" s="934"/>
      <c r="J363" s="934"/>
      <c r="K363" s="935"/>
    </row>
    <row r="364" spans="1:11" x14ac:dyDescent="0.25">
      <c r="A364" s="933"/>
      <c r="B364" s="934"/>
      <c r="C364" s="934"/>
      <c r="D364" s="934"/>
      <c r="E364" s="934"/>
      <c r="F364" s="935"/>
      <c r="G364" s="933"/>
      <c r="H364" s="934"/>
      <c r="I364" s="934"/>
      <c r="J364" s="934"/>
      <c r="K364" s="935"/>
    </row>
    <row r="365" spans="1:11" x14ac:dyDescent="0.25">
      <c r="A365" s="933"/>
      <c r="B365" s="934"/>
      <c r="C365" s="934"/>
      <c r="D365" s="934"/>
      <c r="E365" s="934"/>
      <c r="F365" s="935"/>
      <c r="G365" s="933"/>
      <c r="H365" s="934"/>
      <c r="I365" s="934"/>
      <c r="J365" s="934"/>
      <c r="K365" s="935"/>
    </row>
    <row r="366" spans="1:11" x14ac:dyDescent="0.25">
      <c r="A366" s="933"/>
      <c r="B366" s="934"/>
      <c r="C366" s="934"/>
      <c r="D366" s="934"/>
      <c r="E366" s="934"/>
      <c r="F366" s="935"/>
      <c r="G366" s="933"/>
      <c r="H366" s="934"/>
      <c r="I366" s="934"/>
      <c r="J366" s="934"/>
      <c r="K366" s="935"/>
    </row>
    <row r="367" spans="1:11" x14ac:dyDescent="0.25">
      <c r="A367" s="933"/>
      <c r="B367" s="934"/>
      <c r="C367" s="934"/>
      <c r="D367" s="934"/>
      <c r="E367" s="934"/>
      <c r="F367" s="935"/>
      <c r="G367" s="933"/>
      <c r="H367" s="934"/>
      <c r="I367" s="934"/>
      <c r="J367" s="934"/>
      <c r="K367" s="935"/>
    </row>
    <row r="368" spans="1:11" x14ac:dyDescent="0.25">
      <c r="A368" s="933"/>
      <c r="B368" s="934"/>
      <c r="C368" s="934"/>
      <c r="D368" s="934"/>
      <c r="E368" s="934"/>
      <c r="F368" s="935"/>
      <c r="G368" s="933"/>
      <c r="H368" s="934"/>
      <c r="I368" s="934"/>
      <c r="J368" s="934"/>
      <c r="K368" s="935"/>
    </row>
    <row r="369" spans="1:11" x14ac:dyDescent="0.25">
      <c r="A369" s="933"/>
      <c r="B369" s="934"/>
      <c r="C369" s="934"/>
      <c r="D369" s="934"/>
      <c r="E369" s="934"/>
      <c r="F369" s="935"/>
      <c r="G369" s="933"/>
      <c r="H369" s="934"/>
      <c r="I369" s="934"/>
      <c r="J369" s="934"/>
      <c r="K369" s="935"/>
    </row>
    <row r="370" spans="1:11" x14ac:dyDescent="0.25">
      <c r="A370" s="933"/>
      <c r="B370" s="934"/>
      <c r="C370" s="934"/>
      <c r="D370" s="934"/>
      <c r="E370" s="934"/>
      <c r="F370" s="935"/>
      <c r="G370" s="933"/>
      <c r="H370" s="934"/>
      <c r="I370" s="934"/>
      <c r="J370" s="934"/>
      <c r="K370" s="935"/>
    </row>
    <row r="371" spans="1:11" ht="15.75" thickBot="1" x14ac:dyDescent="0.3">
      <c r="A371" s="933"/>
      <c r="B371" s="934"/>
      <c r="C371" s="934"/>
      <c r="D371" s="934"/>
      <c r="E371" s="934"/>
      <c r="F371" s="935"/>
      <c r="G371" s="933"/>
      <c r="H371" s="934"/>
      <c r="I371" s="934"/>
      <c r="J371" s="934"/>
      <c r="K371" s="935"/>
    </row>
    <row r="372" spans="1:11" x14ac:dyDescent="0.25">
      <c r="A372" s="957" t="s">
        <v>1018</v>
      </c>
      <c r="B372" s="958"/>
      <c r="C372" s="958"/>
      <c r="D372" s="958"/>
      <c r="E372" s="958"/>
      <c r="F372" s="959"/>
      <c r="G372" s="957" t="s">
        <v>1019</v>
      </c>
      <c r="H372" s="958"/>
      <c r="I372" s="958"/>
      <c r="J372" s="958"/>
      <c r="K372" s="959"/>
    </row>
    <row r="373" spans="1:11" ht="15.75" thickBot="1" x14ac:dyDescent="0.3">
      <c r="A373" s="960"/>
      <c r="B373" s="961"/>
      <c r="C373" s="961"/>
      <c r="D373" s="961"/>
      <c r="E373" s="961"/>
      <c r="F373" s="962"/>
      <c r="G373" s="960"/>
      <c r="H373" s="961"/>
      <c r="I373" s="961"/>
      <c r="J373" s="961"/>
      <c r="K373" s="962"/>
    </row>
    <row r="374" spans="1:11" x14ac:dyDescent="0.25">
      <c r="A374" s="948" t="s">
        <v>621</v>
      </c>
      <c r="B374" s="949"/>
      <c r="C374" s="949"/>
      <c r="D374" s="949"/>
      <c r="E374" s="949"/>
      <c r="F374" s="950"/>
      <c r="G374" s="948" t="s">
        <v>622</v>
      </c>
      <c r="H374" s="949"/>
      <c r="I374" s="949"/>
      <c r="J374" s="949"/>
      <c r="K374" s="950"/>
    </row>
    <row r="375" spans="1:11" x14ac:dyDescent="0.25">
      <c r="A375" s="933"/>
      <c r="B375" s="934"/>
      <c r="C375" s="934"/>
      <c r="D375" s="934"/>
      <c r="E375" s="934"/>
      <c r="F375" s="935"/>
      <c r="G375" s="933"/>
      <c r="H375" s="934"/>
      <c r="I375" s="934"/>
      <c r="J375" s="934"/>
      <c r="K375" s="935"/>
    </row>
    <row r="376" spans="1:11" x14ac:dyDescent="0.25">
      <c r="A376" s="933"/>
      <c r="B376" s="934"/>
      <c r="C376" s="934"/>
      <c r="D376" s="934"/>
      <c r="E376" s="934"/>
      <c r="F376" s="935"/>
      <c r="G376" s="933"/>
      <c r="H376" s="934"/>
      <c r="I376" s="934"/>
      <c r="J376" s="934"/>
      <c r="K376" s="935"/>
    </row>
    <row r="377" spans="1:11" x14ac:dyDescent="0.25">
      <c r="A377" s="933"/>
      <c r="B377" s="934"/>
      <c r="C377" s="934"/>
      <c r="D377" s="934"/>
      <c r="E377" s="934"/>
      <c r="F377" s="935"/>
      <c r="G377" s="933"/>
      <c r="H377" s="934"/>
      <c r="I377" s="934"/>
      <c r="J377" s="934"/>
      <c r="K377" s="935"/>
    </row>
    <row r="378" spans="1:11" x14ac:dyDescent="0.25">
      <c r="A378" s="933"/>
      <c r="B378" s="934"/>
      <c r="C378" s="934"/>
      <c r="D378" s="934"/>
      <c r="E378" s="934"/>
      <c r="F378" s="935"/>
      <c r="G378" s="933"/>
      <c r="H378" s="934"/>
      <c r="I378" s="934"/>
      <c r="J378" s="934"/>
      <c r="K378" s="935"/>
    </row>
    <row r="379" spans="1:11" x14ac:dyDescent="0.25">
      <c r="A379" s="933"/>
      <c r="B379" s="934"/>
      <c r="C379" s="934"/>
      <c r="D379" s="934"/>
      <c r="E379" s="934"/>
      <c r="F379" s="935"/>
      <c r="G379" s="933"/>
      <c r="H379" s="934"/>
      <c r="I379" s="934"/>
      <c r="J379" s="934"/>
      <c r="K379" s="935"/>
    </row>
    <row r="380" spans="1:11" x14ac:dyDescent="0.25">
      <c r="A380" s="933"/>
      <c r="B380" s="934"/>
      <c r="C380" s="934"/>
      <c r="D380" s="934"/>
      <c r="E380" s="934"/>
      <c r="F380" s="935"/>
      <c r="G380" s="933"/>
      <c r="H380" s="934"/>
      <c r="I380" s="934"/>
      <c r="J380" s="934"/>
      <c r="K380" s="935"/>
    </row>
    <row r="381" spans="1:11" x14ac:dyDescent="0.25">
      <c r="A381" s="933"/>
      <c r="B381" s="934"/>
      <c r="C381" s="934"/>
      <c r="D381" s="934"/>
      <c r="E381" s="934"/>
      <c r="F381" s="935"/>
      <c r="G381" s="933"/>
      <c r="H381" s="934"/>
      <c r="I381" s="934"/>
      <c r="J381" s="934"/>
      <c r="K381" s="935"/>
    </row>
    <row r="382" spans="1:11" x14ac:dyDescent="0.25">
      <c r="A382" s="933"/>
      <c r="B382" s="934"/>
      <c r="C382" s="934"/>
      <c r="D382" s="934"/>
      <c r="E382" s="934"/>
      <c r="F382" s="935"/>
      <c r="G382" s="933"/>
      <c r="H382" s="934"/>
      <c r="I382" s="934"/>
      <c r="J382" s="934"/>
      <c r="K382" s="935"/>
    </row>
    <row r="383" spans="1:11" x14ac:dyDescent="0.25">
      <c r="A383" s="933"/>
      <c r="B383" s="934"/>
      <c r="C383" s="934"/>
      <c r="D383" s="934"/>
      <c r="E383" s="934"/>
      <c r="F383" s="935"/>
      <c r="G383" s="933"/>
      <c r="H383" s="934"/>
      <c r="I383" s="934"/>
      <c r="J383" s="934"/>
      <c r="K383" s="935"/>
    </row>
    <row r="384" spans="1:11" x14ac:dyDescent="0.25">
      <c r="A384" s="933"/>
      <c r="B384" s="934"/>
      <c r="C384" s="934"/>
      <c r="D384" s="934"/>
      <c r="E384" s="934"/>
      <c r="F384" s="935"/>
      <c r="G384" s="933"/>
      <c r="H384" s="934"/>
      <c r="I384" s="934"/>
      <c r="J384" s="934"/>
      <c r="K384" s="935"/>
    </row>
    <row r="385" spans="1:11" x14ac:dyDescent="0.25">
      <c r="A385" s="933"/>
      <c r="B385" s="934"/>
      <c r="C385" s="934"/>
      <c r="D385" s="934"/>
      <c r="E385" s="934"/>
      <c r="F385" s="935"/>
      <c r="G385" s="933"/>
      <c r="H385" s="934"/>
      <c r="I385" s="934"/>
      <c r="J385" s="934"/>
      <c r="K385" s="935"/>
    </row>
    <row r="386" spans="1:11" x14ac:dyDescent="0.25">
      <c r="A386" s="933"/>
      <c r="B386" s="934"/>
      <c r="C386" s="934"/>
      <c r="D386" s="934"/>
      <c r="E386" s="934"/>
      <c r="F386" s="935"/>
      <c r="G386" s="933"/>
      <c r="H386" s="934"/>
      <c r="I386" s="934"/>
      <c r="J386" s="934"/>
      <c r="K386" s="935"/>
    </row>
    <row r="387" spans="1:11" ht="15.75" thickBot="1" x14ac:dyDescent="0.3">
      <c r="A387" s="933"/>
      <c r="B387" s="934"/>
      <c r="C387" s="934"/>
      <c r="D387" s="934"/>
      <c r="E387" s="934"/>
      <c r="F387" s="935"/>
      <c r="G387" s="933"/>
      <c r="H387" s="934"/>
      <c r="I387" s="934"/>
      <c r="J387" s="934"/>
      <c r="K387" s="935"/>
    </row>
    <row r="388" spans="1:11" x14ac:dyDescent="0.25">
      <c r="A388" s="957" t="s">
        <v>1020</v>
      </c>
      <c r="B388" s="958"/>
      <c r="C388" s="958"/>
      <c r="D388" s="958"/>
      <c r="E388" s="958"/>
      <c r="F388" s="959"/>
      <c r="G388" s="957" t="s">
        <v>1021</v>
      </c>
      <c r="H388" s="958"/>
      <c r="I388" s="958"/>
      <c r="J388" s="958"/>
      <c r="K388" s="959"/>
    </row>
    <row r="389" spans="1:11" ht="25.5" customHeight="1" thickBot="1" x14ac:dyDescent="0.3">
      <c r="A389" s="960"/>
      <c r="B389" s="961"/>
      <c r="C389" s="961"/>
      <c r="D389" s="961"/>
      <c r="E389" s="961"/>
      <c r="F389" s="962"/>
      <c r="G389" s="960"/>
      <c r="H389" s="961"/>
      <c r="I389" s="961"/>
      <c r="J389" s="961"/>
      <c r="K389" s="962"/>
    </row>
    <row r="390" spans="1:11" x14ac:dyDescent="0.25">
      <c r="A390" s="948" t="s">
        <v>621</v>
      </c>
      <c r="B390" s="949"/>
      <c r="C390" s="949"/>
      <c r="D390" s="949"/>
      <c r="E390" s="949"/>
      <c r="F390" s="950"/>
      <c r="G390" s="948" t="s">
        <v>622</v>
      </c>
      <c r="H390" s="949"/>
      <c r="I390" s="949"/>
      <c r="J390" s="949"/>
      <c r="K390" s="950"/>
    </row>
    <row r="391" spans="1:11" x14ac:dyDescent="0.25">
      <c r="A391" s="933"/>
      <c r="B391" s="934"/>
      <c r="C391" s="934"/>
      <c r="D391" s="934"/>
      <c r="E391" s="934"/>
      <c r="F391" s="935"/>
      <c r="G391" s="933"/>
      <c r="H391" s="934"/>
      <c r="I391" s="934"/>
      <c r="J391" s="934"/>
      <c r="K391" s="935"/>
    </row>
    <row r="392" spans="1:11" x14ac:dyDescent="0.25">
      <c r="A392" s="933"/>
      <c r="B392" s="934"/>
      <c r="C392" s="934"/>
      <c r="D392" s="934"/>
      <c r="E392" s="934"/>
      <c r="F392" s="935"/>
      <c r="G392" s="933"/>
      <c r="H392" s="934"/>
      <c r="I392" s="934"/>
      <c r="J392" s="934"/>
      <c r="K392" s="935"/>
    </row>
    <row r="393" spans="1:11" x14ac:dyDescent="0.25">
      <c r="A393" s="933"/>
      <c r="B393" s="934"/>
      <c r="C393" s="934"/>
      <c r="D393" s="934"/>
      <c r="E393" s="934"/>
      <c r="F393" s="935"/>
      <c r="G393" s="933"/>
      <c r="H393" s="934"/>
      <c r="I393" s="934"/>
      <c r="J393" s="934"/>
      <c r="K393" s="935"/>
    </row>
    <row r="394" spans="1:11" x14ac:dyDescent="0.25">
      <c r="A394" s="933"/>
      <c r="B394" s="934"/>
      <c r="C394" s="934"/>
      <c r="D394" s="934"/>
      <c r="E394" s="934"/>
      <c r="F394" s="935"/>
      <c r="G394" s="933"/>
      <c r="H394" s="934"/>
      <c r="I394" s="934"/>
      <c r="J394" s="934"/>
      <c r="K394" s="935"/>
    </row>
    <row r="395" spans="1:11" x14ac:dyDescent="0.25">
      <c r="A395" s="933"/>
      <c r="B395" s="934"/>
      <c r="C395" s="934"/>
      <c r="D395" s="934"/>
      <c r="E395" s="934"/>
      <c r="F395" s="935"/>
      <c r="G395" s="933"/>
      <c r="H395" s="934"/>
      <c r="I395" s="934"/>
      <c r="J395" s="934"/>
      <c r="K395" s="935"/>
    </row>
    <row r="396" spans="1:11" x14ac:dyDescent="0.25">
      <c r="A396" s="933"/>
      <c r="B396" s="934"/>
      <c r="C396" s="934"/>
      <c r="D396" s="934"/>
      <c r="E396" s="934"/>
      <c r="F396" s="935"/>
      <c r="G396" s="933"/>
      <c r="H396" s="934"/>
      <c r="I396" s="934"/>
      <c r="J396" s="934"/>
      <c r="K396" s="935"/>
    </row>
    <row r="397" spans="1:11" x14ac:dyDescent="0.25">
      <c r="A397" s="933"/>
      <c r="B397" s="934"/>
      <c r="C397" s="934"/>
      <c r="D397" s="934"/>
      <c r="E397" s="934"/>
      <c r="F397" s="935"/>
      <c r="G397" s="933"/>
      <c r="H397" s="934"/>
      <c r="I397" s="934"/>
      <c r="J397" s="934"/>
      <c r="K397" s="935"/>
    </row>
    <row r="398" spans="1:11" x14ac:dyDescent="0.25">
      <c r="A398" s="933"/>
      <c r="B398" s="934"/>
      <c r="C398" s="934"/>
      <c r="D398" s="934"/>
      <c r="E398" s="934"/>
      <c r="F398" s="935"/>
      <c r="G398" s="933"/>
      <c r="H398" s="934"/>
      <c r="I398" s="934"/>
      <c r="J398" s="934"/>
      <c r="K398" s="935"/>
    </row>
    <row r="399" spans="1:11" x14ac:dyDescent="0.25">
      <c r="A399" s="933"/>
      <c r="B399" s="934"/>
      <c r="C399" s="934"/>
      <c r="D399" s="934"/>
      <c r="E399" s="934"/>
      <c r="F399" s="935"/>
      <c r="G399" s="933"/>
      <c r="H399" s="934"/>
      <c r="I399" s="934"/>
      <c r="J399" s="934"/>
      <c r="K399" s="935"/>
    </row>
    <row r="400" spans="1:11" x14ac:dyDescent="0.25">
      <c r="A400" s="933"/>
      <c r="B400" s="934"/>
      <c r="C400" s="934"/>
      <c r="D400" s="934"/>
      <c r="E400" s="934"/>
      <c r="F400" s="935"/>
      <c r="G400" s="933"/>
      <c r="H400" s="934"/>
      <c r="I400" s="934"/>
      <c r="J400" s="934"/>
      <c r="K400" s="935"/>
    </row>
    <row r="401" spans="1:11" x14ac:dyDescent="0.25">
      <c r="A401" s="933"/>
      <c r="B401" s="934"/>
      <c r="C401" s="934"/>
      <c r="D401" s="934"/>
      <c r="E401" s="934"/>
      <c r="F401" s="935"/>
      <c r="G401" s="933"/>
      <c r="H401" s="934"/>
      <c r="I401" s="934"/>
      <c r="J401" s="934"/>
      <c r="K401" s="935"/>
    </row>
    <row r="402" spans="1:11" x14ac:dyDescent="0.25">
      <c r="A402" s="933"/>
      <c r="B402" s="934"/>
      <c r="C402" s="934"/>
      <c r="D402" s="934"/>
      <c r="E402" s="934"/>
      <c r="F402" s="935"/>
      <c r="G402" s="933"/>
      <c r="H402" s="934"/>
      <c r="I402" s="934"/>
      <c r="J402" s="934"/>
      <c r="K402" s="935"/>
    </row>
    <row r="403" spans="1:11" ht="15.75" thickBot="1" x14ac:dyDescent="0.3">
      <c r="A403" s="933"/>
      <c r="B403" s="934"/>
      <c r="C403" s="934"/>
      <c r="D403" s="934"/>
      <c r="E403" s="934"/>
      <c r="F403" s="935"/>
      <c r="G403" s="933"/>
      <c r="H403" s="934"/>
      <c r="I403" s="934"/>
      <c r="J403" s="934"/>
      <c r="K403" s="935"/>
    </row>
    <row r="404" spans="1:11" x14ac:dyDescent="0.25">
      <c r="A404" s="957" t="s">
        <v>1022</v>
      </c>
      <c r="B404" s="958"/>
      <c r="C404" s="958"/>
      <c r="D404" s="958"/>
      <c r="E404" s="958"/>
      <c r="F404" s="959"/>
      <c r="G404" s="957" t="s">
        <v>1023</v>
      </c>
      <c r="H404" s="958"/>
      <c r="I404" s="958"/>
      <c r="J404" s="958"/>
      <c r="K404" s="959"/>
    </row>
    <row r="405" spans="1:11" ht="15.75" thickBot="1" x14ac:dyDescent="0.3">
      <c r="A405" s="960"/>
      <c r="B405" s="961"/>
      <c r="C405" s="961"/>
      <c r="D405" s="961"/>
      <c r="E405" s="961"/>
      <c r="F405" s="962"/>
      <c r="G405" s="960"/>
      <c r="H405" s="961"/>
      <c r="I405" s="961"/>
      <c r="J405" s="961"/>
      <c r="K405" s="962"/>
    </row>
    <row r="406" spans="1:11" x14ac:dyDescent="0.25">
      <c r="A406" s="948" t="s">
        <v>621</v>
      </c>
      <c r="B406" s="949"/>
      <c r="C406" s="949"/>
      <c r="D406" s="949"/>
      <c r="E406" s="949"/>
      <c r="F406" s="950"/>
      <c r="G406" s="948" t="s">
        <v>622</v>
      </c>
      <c r="H406" s="949"/>
      <c r="I406" s="949"/>
      <c r="J406" s="949"/>
      <c r="K406" s="950"/>
    </row>
    <row r="407" spans="1:11" x14ac:dyDescent="0.25">
      <c r="A407" s="933"/>
      <c r="B407" s="934"/>
      <c r="C407" s="934"/>
      <c r="D407" s="934"/>
      <c r="E407" s="934"/>
      <c r="F407" s="935"/>
      <c r="G407" s="933"/>
      <c r="H407" s="934"/>
      <c r="I407" s="934"/>
      <c r="J407" s="934"/>
      <c r="K407" s="935"/>
    </row>
    <row r="408" spans="1:11" x14ac:dyDescent="0.25">
      <c r="A408" s="933"/>
      <c r="B408" s="934"/>
      <c r="C408" s="934"/>
      <c r="D408" s="934"/>
      <c r="E408" s="934"/>
      <c r="F408" s="935"/>
      <c r="G408" s="933"/>
      <c r="H408" s="934"/>
      <c r="I408" s="934"/>
      <c r="J408" s="934"/>
      <c r="K408" s="935"/>
    </row>
    <row r="409" spans="1:11" x14ac:dyDescent="0.25">
      <c r="A409" s="933"/>
      <c r="B409" s="934"/>
      <c r="C409" s="934"/>
      <c r="D409" s="934"/>
      <c r="E409" s="934"/>
      <c r="F409" s="935"/>
      <c r="G409" s="933"/>
      <c r="H409" s="934"/>
      <c r="I409" s="934"/>
      <c r="J409" s="934"/>
      <c r="K409" s="935"/>
    </row>
    <row r="410" spans="1:11" x14ac:dyDescent="0.25">
      <c r="A410" s="933"/>
      <c r="B410" s="934"/>
      <c r="C410" s="934"/>
      <c r="D410" s="934"/>
      <c r="E410" s="934"/>
      <c r="F410" s="935"/>
      <c r="G410" s="933"/>
      <c r="H410" s="934"/>
      <c r="I410" s="934"/>
      <c r="J410" s="934"/>
      <c r="K410" s="935"/>
    </row>
    <row r="411" spans="1:11" x14ac:dyDescent="0.25">
      <c r="A411" s="933"/>
      <c r="B411" s="934"/>
      <c r="C411" s="934"/>
      <c r="D411" s="934"/>
      <c r="E411" s="934"/>
      <c r="F411" s="935"/>
      <c r="G411" s="933"/>
      <c r="H411" s="934"/>
      <c r="I411" s="934"/>
      <c r="J411" s="934"/>
      <c r="K411" s="935"/>
    </row>
    <row r="412" spans="1:11" x14ac:dyDescent="0.25">
      <c r="A412" s="933"/>
      <c r="B412" s="934"/>
      <c r="C412" s="934"/>
      <c r="D412" s="934"/>
      <c r="E412" s="934"/>
      <c r="F412" s="935"/>
      <c r="G412" s="933"/>
      <c r="H412" s="934"/>
      <c r="I412" s="934"/>
      <c r="J412" s="934"/>
      <c r="K412" s="935"/>
    </row>
    <row r="413" spans="1:11" x14ac:dyDescent="0.25">
      <c r="A413" s="933"/>
      <c r="B413" s="934"/>
      <c r="C413" s="934"/>
      <c r="D413" s="934"/>
      <c r="E413" s="934"/>
      <c r="F413" s="935"/>
      <c r="G413" s="933"/>
      <c r="H413" s="934"/>
      <c r="I413" s="934"/>
      <c r="J413" s="934"/>
      <c r="K413" s="935"/>
    </row>
    <row r="414" spans="1:11" x14ac:dyDescent="0.25">
      <c r="A414" s="933"/>
      <c r="B414" s="934"/>
      <c r="C414" s="934"/>
      <c r="D414" s="934"/>
      <c r="E414" s="934"/>
      <c r="F414" s="935"/>
      <c r="G414" s="933"/>
      <c r="H414" s="934"/>
      <c r="I414" s="934"/>
      <c r="J414" s="934"/>
      <c r="K414" s="935"/>
    </row>
    <row r="415" spans="1:11" x14ac:dyDescent="0.25">
      <c r="A415" s="933"/>
      <c r="B415" s="934"/>
      <c r="C415" s="934"/>
      <c r="D415" s="934"/>
      <c r="E415" s="934"/>
      <c r="F415" s="935"/>
      <c r="G415" s="933"/>
      <c r="H415" s="934"/>
      <c r="I415" s="934"/>
      <c r="J415" s="934"/>
      <c r="K415" s="935"/>
    </row>
    <row r="416" spans="1:11" x14ac:dyDescent="0.25">
      <c r="A416" s="933"/>
      <c r="B416" s="934"/>
      <c r="C416" s="934"/>
      <c r="D416" s="934"/>
      <c r="E416" s="934"/>
      <c r="F416" s="935"/>
      <c r="G416" s="933"/>
      <c r="H416" s="934"/>
      <c r="I416" s="934"/>
      <c r="J416" s="934"/>
      <c r="K416" s="935"/>
    </row>
    <row r="417" spans="1:11" x14ac:dyDescent="0.25">
      <c r="A417" s="933"/>
      <c r="B417" s="934"/>
      <c r="C417" s="934"/>
      <c r="D417" s="934"/>
      <c r="E417" s="934"/>
      <c r="F417" s="935"/>
      <c r="G417" s="933"/>
      <c r="H417" s="934"/>
      <c r="I417" s="934"/>
      <c r="J417" s="934"/>
      <c r="K417" s="935"/>
    </row>
    <row r="418" spans="1:11" x14ac:dyDescent="0.25">
      <c r="A418" s="933"/>
      <c r="B418" s="934"/>
      <c r="C418" s="934"/>
      <c r="D418" s="934"/>
      <c r="E418" s="934"/>
      <c r="F418" s="935"/>
      <c r="G418" s="933"/>
      <c r="H418" s="934"/>
      <c r="I418" s="934"/>
      <c r="J418" s="934"/>
      <c r="K418" s="935"/>
    </row>
    <row r="419" spans="1:11" ht="15.75" thickBot="1" x14ac:dyDescent="0.3">
      <c r="A419" s="933"/>
      <c r="B419" s="934"/>
      <c r="C419" s="934"/>
      <c r="D419" s="934"/>
      <c r="E419" s="934"/>
      <c r="F419" s="935"/>
      <c r="G419" s="933"/>
      <c r="H419" s="934"/>
      <c r="I419" s="934"/>
      <c r="J419" s="934"/>
      <c r="K419" s="935"/>
    </row>
    <row r="420" spans="1:11" x14ac:dyDescent="0.25">
      <c r="A420" s="957" t="s">
        <v>1024</v>
      </c>
      <c r="B420" s="958"/>
      <c r="C420" s="958"/>
      <c r="D420" s="958"/>
      <c r="E420" s="958"/>
      <c r="F420" s="959"/>
      <c r="G420" s="957" t="s">
        <v>795</v>
      </c>
      <c r="H420" s="958"/>
      <c r="I420" s="958"/>
      <c r="J420" s="958"/>
      <c r="K420" s="959"/>
    </row>
    <row r="421" spans="1:11" ht="15.75" thickBot="1" x14ac:dyDescent="0.3">
      <c r="A421" s="960"/>
      <c r="B421" s="961"/>
      <c r="C421" s="961"/>
      <c r="D421" s="961"/>
      <c r="E421" s="961"/>
      <c r="F421" s="962"/>
      <c r="G421" s="960"/>
      <c r="H421" s="961"/>
      <c r="I421" s="961"/>
      <c r="J421" s="961"/>
      <c r="K421" s="962"/>
    </row>
    <row r="422" spans="1:11" x14ac:dyDescent="0.25">
      <c r="A422" s="948" t="s">
        <v>621</v>
      </c>
      <c r="B422" s="949"/>
      <c r="C422" s="949"/>
      <c r="D422" s="949"/>
      <c r="E422" s="949"/>
      <c r="F422" s="950"/>
      <c r="G422" s="948" t="s">
        <v>622</v>
      </c>
      <c r="H422" s="949"/>
      <c r="I422" s="949"/>
      <c r="J422" s="949"/>
      <c r="K422" s="950"/>
    </row>
    <row r="423" spans="1:11" x14ac:dyDescent="0.25">
      <c r="A423" s="933"/>
      <c r="B423" s="934"/>
      <c r="C423" s="934"/>
      <c r="D423" s="934"/>
      <c r="E423" s="934"/>
      <c r="F423" s="935"/>
      <c r="G423" s="933"/>
      <c r="H423" s="934"/>
      <c r="I423" s="934"/>
      <c r="J423" s="934"/>
      <c r="K423" s="935"/>
    </row>
    <row r="424" spans="1:11" x14ac:dyDescent="0.25">
      <c r="A424" s="933"/>
      <c r="B424" s="934"/>
      <c r="C424" s="934"/>
      <c r="D424" s="934"/>
      <c r="E424" s="934"/>
      <c r="F424" s="935"/>
      <c r="G424" s="933"/>
      <c r="H424" s="934"/>
      <c r="I424" s="934"/>
      <c r="J424" s="934"/>
      <c r="K424" s="935"/>
    </row>
    <row r="425" spans="1:11" x14ac:dyDescent="0.25">
      <c r="A425" s="933"/>
      <c r="B425" s="934"/>
      <c r="C425" s="934"/>
      <c r="D425" s="934"/>
      <c r="E425" s="934"/>
      <c r="F425" s="935"/>
      <c r="G425" s="933"/>
      <c r="H425" s="934"/>
      <c r="I425" s="934"/>
      <c r="J425" s="934"/>
      <c r="K425" s="935"/>
    </row>
    <row r="426" spans="1:11" x14ac:dyDescent="0.25">
      <c r="A426" s="933"/>
      <c r="B426" s="934"/>
      <c r="C426" s="934"/>
      <c r="D426" s="934"/>
      <c r="E426" s="934"/>
      <c r="F426" s="935"/>
      <c r="G426" s="933"/>
      <c r="H426" s="934"/>
      <c r="I426" s="934"/>
      <c r="J426" s="934"/>
      <c r="K426" s="935"/>
    </row>
    <row r="427" spans="1:11" x14ac:dyDescent="0.25">
      <c r="A427" s="933"/>
      <c r="B427" s="934"/>
      <c r="C427" s="934"/>
      <c r="D427" s="934"/>
      <c r="E427" s="934"/>
      <c r="F427" s="935"/>
      <c r="G427" s="933"/>
      <c r="H427" s="934"/>
      <c r="I427" s="934"/>
      <c r="J427" s="934"/>
      <c r="K427" s="935"/>
    </row>
    <row r="428" spans="1:11" x14ac:dyDescent="0.25">
      <c r="A428" s="933"/>
      <c r="B428" s="934"/>
      <c r="C428" s="934"/>
      <c r="D428" s="934"/>
      <c r="E428" s="934"/>
      <c r="F428" s="935"/>
      <c r="G428" s="933"/>
      <c r="H428" s="934"/>
      <c r="I428" s="934"/>
      <c r="J428" s="934"/>
      <c r="K428" s="935"/>
    </row>
    <row r="429" spans="1:11" x14ac:dyDescent="0.25">
      <c r="A429" s="933"/>
      <c r="B429" s="934"/>
      <c r="C429" s="934"/>
      <c r="D429" s="934"/>
      <c r="E429" s="934"/>
      <c r="F429" s="935"/>
      <c r="G429" s="933"/>
      <c r="H429" s="934"/>
      <c r="I429" s="934"/>
      <c r="J429" s="934"/>
      <c r="K429" s="935"/>
    </row>
    <row r="430" spans="1:11" x14ac:dyDescent="0.25">
      <c r="A430" s="933"/>
      <c r="B430" s="934"/>
      <c r="C430" s="934"/>
      <c r="D430" s="934"/>
      <c r="E430" s="934"/>
      <c r="F430" s="935"/>
      <c r="G430" s="933"/>
      <c r="H430" s="934"/>
      <c r="I430" s="934"/>
      <c r="J430" s="934"/>
      <c r="K430" s="935"/>
    </row>
    <row r="431" spans="1:11" x14ac:dyDescent="0.25">
      <c r="A431" s="933"/>
      <c r="B431" s="934"/>
      <c r="C431" s="934"/>
      <c r="D431" s="934"/>
      <c r="E431" s="934"/>
      <c r="F431" s="935"/>
      <c r="G431" s="933"/>
      <c r="H431" s="934"/>
      <c r="I431" s="934"/>
      <c r="J431" s="934"/>
      <c r="K431" s="935"/>
    </row>
    <row r="432" spans="1:11" x14ac:dyDescent="0.25">
      <c r="A432" s="933"/>
      <c r="B432" s="934"/>
      <c r="C432" s="934"/>
      <c r="D432" s="934"/>
      <c r="E432" s="934"/>
      <c r="F432" s="935"/>
      <c r="G432" s="933"/>
      <c r="H432" s="934"/>
      <c r="I432" s="934"/>
      <c r="J432" s="934"/>
      <c r="K432" s="935"/>
    </row>
    <row r="433" spans="1:11" x14ac:dyDescent="0.25">
      <c r="A433" s="933"/>
      <c r="B433" s="934"/>
      <c r="C433" s="934"/>
      <c r="D433" s="934"/>
      <c r="E433" s="934"/>
      <c r="F433" s="935"/>
      <c r="G433" s="933"/>
      <c r="H433" s="934"/>
      <c r="I433" s="934"/>
      <c r="J433" s="934"/>
      <c r="K433" s="935"/>
    </row>
    <row r="434" spans="1:11" x14ac:dyDescent="0.25">
      <c r="A434" s="933"/>
      <c r="B434" s="934"/>
      <c r="C434" s="934"/>
      <c r="D434" s="934"/>
      <c r="E434" s="934"/>
      <c r="F434" s="935"/>
      <c r="G434" s="933"/>
      <c r="H434" s="934"/>
      <c r="I434" s="934"/>
      <c r="J434" s="934"/>
      <c r="K434" s="935"/>
    </row>
    <row r="435" spans="1:11" ht="15.75" thickBot="1" x14ac:dyDescent="0.3">
      <c r="A435" s="933"/>
      <c r="B435" s="934"/>
      <c r="C435" s="934"/>
      <c r="D435" s="934"/>
      <c r="E435" s="934"/>
      <c r="F435" s="935"/>
      <c r="G435" s="933"/>
      <c r="H435" s="934"/>
      <c r="I435" s="934"/>
      <c r="J435" s="934"/>
      <c r="K435" s="935"/>
    </row>
    <row r="436" spans="1:11" x14ac:dyDescent="0.25">
      <c r="A436" s="957" t="s">
        <v>1025</v>
      </c>
      <c r="B436" s="958"/>
      <c r="C436" s="958"/>
      <c r="D436" s="958"/>
      <c r="E436" s="958"/>
      <c r="F436" s="959"/>
      <c r="G436" s="957" t="s">
        <v>1026</v>
      </c>
      <c r="H436" s="958"/>
      <c r="I436" s="958"/>
      <c r="J436" s="958"/>
      <c r="K436" s="959"/>
    </row>
    <row r="437" spans="1:11" ht="15.75" thickBot="1" x14ac:dyDescent="0.3">
      <c r="A437" s="960"/>
      <c r="B437" s="961"/>
      <c r="C437" s="961"/>
      <c r="D437" s="961"/>
      <c r="E437" s="961"/>
      <c r="F437" s="962"/>
      <c r="G437" s="960"/>
      <c r="H437" s="961"/>
      <c r="I437" s="961"/>
      <c r="J437" s="961"/>
      <c r="K437" s="962"/>
    </row>
  </sheetData>
  <mergeCells count="115">
    <mergeCell ref="A420:F421"/>
    <mergeCell ref="G420:K421"/>
    <mergeCell ref="A422:F435"/>
    <mergeCell ref="G422:K435"/>
    <mergeCell ref="A436:F437"/>
    <mergeCell ref="G436:K437"/>
    <mergeCell ref="A390:F403"/>
    <mergeCell ref="G390:K403"/>
    <mergeCell ref="A404:F405"/>
    <mergeCell ref="G404:K405"/>
    <mergeCell ref="A406:F419"/>
    <mergeCell ref="G406:K419"/>
    <mergeCell ref="A372:F373"/>
    <mergeCell ref="G372:K373"/>
    <mergeCell ref="A374:F387"/>
    <mergeCell ref="G374:K387"/>
    <mergeCell ref="A388:F389"/>
    <mergeCell ref="G388:K389"/>
    <mergeCell ref="A342:F355"/>
    <mergeCell ref="G342:K355"/>
    <mergeCell ref="A356:F357"/>
    <mergeCell ref="G356:K357"/>
    <mergeCell ref="A358:F371"/>
    <mergeCell ref="G358:K371"/>
    <mergeCell ref="A324:F325"/>
    <mergeCell ref="G324:K325"/>
    <mergeCell ref="A326:F339"/>
    <mergeCell ref="G326:K339"/>
    <mergeCell ref="A340:F341"/>
    <mergeCell ref="G340:K341"/>
    <mergeCell ref="A294:F307"/>
    <mergeCell ref="G294:K307"/>
    <mergeCell ref="A308:F309"/>
    <mergeCell ref="G308:K309"/>
    <mergeCell ref="A310:F323"/>
    <mergeCell ref="G310:K323"/>
    <mergeCell ref="A276:F277"/>
    <mergeCell ref="G276:K277"/>
    <mergeCell ref="A278:F291"/>
    <mergeCell ref="G278:K291"/>
    <mergeCell ref="A292:F293"/>
    <mergeCell ref="G292:K293"/>
    <mergeCell ref="A246:F259"/>
    <mergeCell ref="G246:K259"/>
    <mergeCell ref="A260:F261"/>
    <mergeCell ref="G260:K261"/>
    <mergeCell ref="A262:F275"/>
    <mergeCell ref="G262:K275"/>
    <mergeCell ref="A228:F229"/>
    <mergeCell ref="G228:K229"/>
    <mergeCell ref="A230:F243"/>
    <mergeCell ref="G230:K243"/>
    <mergeCell ref="A244:F245"/>
    <mergeCell ref="G244:K245"/>
    <mergeCell ref="A198:F211"/>
    <mergeCell ref="G198:K211"/>
    <mergeCell ref="A212:F213"/>
    <mergeCell ref="G212:K213"/>
    <mergeCell ref="A214:F227"/>
    <mergeCell ref="G214:K227"/>
    <mergeCell ref="A180:F181"/>
    <mergeCell ref="G180:K181"/>
    <mergeCell ref="A182:F195"/>
    <mergeCell ref="G182:K195"/>
    <mergeCell ref="A196:F197"/>
    <mergeCell ref="G196:K197"/>
    <mergeCell ref="A150:F163"/>
    <mergeCell ref="G150:K163"/>
    <mergeCell ref="A164:F165"/>
    <mergeCell ref="G164:K165"/>
    <mergeCell ref="A166:F179"/>
    <mergeCell ref="G166:K179"/>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 ref="A36:F37"/>
    <mergeCell ref="G36:K37"/>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101"/>
  <sheetViews>
    <sheetView zoomScale="85" zoomScaleNormal="85" zoomScaleSheetLayoutView="100" zoomScalePageLayoutView="90" workbookViewId="0">
      <selection activeCell="N15" sqref="N15"/>
    </sheetView>
  </sheetViews>
  <sheetFormatPr baseColWidth="10" defaultColWidth="11.42578125" defaultRowHeight="15" x14ac:dyDescent="0.25"/>
  <cols>
    <col min="1" max="1" width="3.7109375" style="126" customWidth="1"/>
    <col min="2" max="2" width="4.7109375" style="126" customWidth="1"/>
    <col min="3" max="3" width="8.28515625" style="126" customWidth="1"/>
    <col min="4" max="4" width="8" style="126" customWidth="1"/>
    <col min="5" max="5" width="11.42578125" style="126"/>
    <col min="6" max="6" width="12" style="126" customWidth="1"/>
    <col min="7" max="7" width="9.5703125" style="126" customWidth="1"/>
    <col min="8" max="8" width="8.5703125" style="126" customWidth="1"/>
    <col min="9" max="9" width="20.7109375" style="126" customWidth="1"/>
    <col min="10" max="10" width="9.7109375" style="126" customWidth="1"/>
    <col min="11" max="12" width="7" style="126" customWidth="1"/>
    <col min="13" max="13" width="11.42578125" style="126" customWidth="1"/>
    <col min="14" max="16384" width="11.42578125" style="126"/>
  </cols>
  <sheetData>
    <row r="1" spans="2:12" ht="27.75" customHeight="1" x14ac:dyDescent="0.25">
      <c r="B1" s="913" t="s">
        <v>330</v>
      </c>
      <c r="C1" s="914"/>
      <c r="D1" s="914"/>
      <c r="E1" s="914"/>
      <c r="F1" s="914"/>
      <c r="G1" s="914"/>
      <c r="H1" s="914"/>
      <c r="I1" s="914"/>
      <c r="J1" s="914"/>
      <c r="K1" s="914"/>
      <c r="L1" s="915"/>
    </row>
    <row r="2" spans="2:12" ht="11.25" customHeight="1" x14ac:dyDescent="0.25">
      <c r="B2" s="916"/>
      <c r="C2" s="917"/>
      <c r="D2" s="917"/>
      <c r="E2" s="917"/>
      <c r="F2" s="917"/>
      <c r="G2" s="917"/>
      <c r="H2" s="917"/>
      <c r="I2" s="917"/>
      <c r="J2" s="917"/>
      <c r="K2" s="917"/>
      <c r="L2" s="918"/>
    </row>
    <row r="3" spans="2:12" ht="24.95" customHeight="1" x14ac:dyDescent="0.25">
      <c r="B3" s="1063" t="s">
        <v>376</v>
      </c>
      <c r="C3" s="920"/>
      <c r="D3" s="920"/>
      <c r="E3" s="921"/>
      <c r="F3" s="153">
        <v>44034</v>
      </c>
      <c r="G3" s="919" t="s">
        <v>377</v>
      </c>
      <c r="H3" s="920"/>
      <c r="I3" s="921"/>
      <c r="J3" s="988">
        <v>44040</v>
      </c>
      <c r="K3" s="920"/>
      <c r="L3" s="1064"/>
    </row>
    <row r="4" spans="2:12" ht="24.95" customHeight="1" x14ac:dyDescent="0.25">
      <c r="B4" s="925" t="s">
        <v>328</v>
      </c>
      <c r="C4" s="926"/>
      <c r="D4" s="926"/>
      <c r="E4" s="926"/>
      <c r="F4" s="926"/>
      <c r="G4" s="926"/>
      <c r="H4" s="927"/>
      <c r="I4" s="203" t="s">
        <v>603</v>
      </c>
      <c r="J4" s="203" t="s">
        <v>2</v>
      </c>
      <c r="K4" s="1065" t="s">
        <v>0</v>
      </c>
      <c r="L4" s="1066"/>
    </row>
    <row r="5" spans="2:12" ht="24.95" customHeight="1" x14ac:dyDescent="0.25">
      <c r="B5" s="928"/>
      <c r="C5" s="929"/>
      <c r="D5" s="929"/>
      <c r="E5" s="929"/>
      <c r="F5" s="929"/>
      <c r="G5" s="929"/>
      <c r="H5" s="930"/>
      <c r="I5" s="204" t="s">
        <v>604</v>
      </c>
      <c r="J5" s="203">
        <v>2</v>
      </c>
      <c r="K5" s="1065" t="s">
        <v>378</v>
      </c>
      <c r="L5" s="1066"/>
    </row>
    <row r="6" spans="2:12" ht="15.75" customHeight="1" x14ac:dyDescent="0.25">
      <c r="B6" s="933" t="s">
        <v>553</v>
      </c>
      <c r="C6" s="934"/>
      <c r="D6" s="934"/>
      <c r="E6" s="934"/>
      <c r="F6" s="934"/>
      <c r="G6" s="935"/>
      <c r="H6" s="933" t="s">
        <v>554</v>
      </c>
      <c r="I6" s="934"/>
      <c r="J6" s="934"/>
      <c r="K6" s="934"/>
      <c r="L6" s="935"/>
    </row>
    <row r="7" spans="2:12" x14ac:dyDescent="0.25">
      <c r="B7" s="933"/>
      <c r="C7" s="934"/>
      <c r="D7" s="934"/>
      <c r="E7" s="934"/>
      <c r="F7" s="934"/>
      <c r="G7" s="935"/>
      <c r="H7" s="933"/>
      <c r="I7" s="934"/>
      <c r="J7" s="934"/>
      <c r="K7" s="934"/>
      <c r="L7" s="935"/>
    </row>
    <row r="8" spans="2:12" x14ac:dyDescent="0.25">
      <c r="B8" s="933"/>
      <c r="C8" s="934"/>
      <c r="D8" s="934"/>
      <c r="E8" s="934"/>
      <c r="F8" s="934"/>
      <c r="G8" s="935"/>
      <c r="H8" s="933"/>
      <c r="I8" s="934"/>
      <c r="J8" s="934"/>
      <c r="K8" s="934"/>
      <c r="L8" s="935"/>
    </row>
    <row r="9" spans="2:12" x14ac:dyDescent="0.25">
      <c r="B9" s="933"/>
      <c r="C9" s="934"/>
      <c r="D9" s="934"/>
      <c r="E9" s="934"/>
      <c r="F9" s="934"/>
      <c r="G9" s="935"/>
      <c r="H9" s="933"/>
      <c r="I9" s="934"/>
      <c r="J9" s="934"/>
      <c r="K9" s="934"/>
      <c r="L9" s="935"/>
    </row>
    <row r="10" spans="2:12" x14ac:dyDescent="0.25">
      <c r="B10" s="933"/>
      <c r="C10" s="934"/>
      <c r="D10" s="934"/>
      <c r="E10" s="934"/>
      <c r="F10" s="934"/>
      <c r="G10" s="935"/>
      <c r="H10" s="933"/>
      <c r="I10" s="934"/>
      <c r="J10" s="934"/>
      <c r="K10" s="934"/>
      <c r="L10" s="935"/>
    </row>
    <row r="11" spans="2:12" x14ac:dyDescent="0.25">
      <c r="B11" s="933"/>
      <c r="C11" s="934"/>
      <c r="D11" s="934"/>
      <c r="E11" s="934"/>
      <c r="F11" s="934"/>
      <c r="G11" s="935"/>
      <c r="H11" s="933"/>
      <c r="I11" s="934"/>
      <c r="J11" s="934"/>
      <c r="K11" s="934"/>
      <c r="L11" s="935"/>
    </row>
    <row r="12" spans="2:12" x14ac:dyDescent="0.25">
      <c r="B12" s="933"/>
      <c r="C12" s="934"/>
      <c r="D12" s="934"/>
      <c r="E12" s="934"/>
      <c r="F12" s="934"/>
      <c r="G12" s="935"/>
      <c r="H12" s="933"/>
      <c r="I12" s="934"/>
      <c r="J12" s="934"/>
      <c r="K12" s="934"/>
      <c r="L12" s="935"/>
    </row>
    <row r="13" spans="2:12" x14ac:dyDescent="0.25">
      <c r="B13" s="933"/>
      <c r="C13" s="934"/>
      <c r="D13" s="934"/>
      <c r="E13" s="934"/>
      <c r="F13" s="934"/>
      <c r="G13" s="935"/>
      <c r="H13" s="933"/>
      <c r="I13" s="934"/>
      <c r="J13" s="934"/>
      <c r="K13" s="934"/>
      <c r="L13" s="935"/>
    </row>
    <row r="14" spans="2:12" x14ac:dyDescent="0.25">
      <c r="B14" s="933"/>
      <c r="C14" s="934"/>
      <c r="D14" s="934"/>
      <c r="E14" s="934"/>
      <c r="F14" s="934"/>
      <c r="G14" s="935"/>
      <c r="H14" s="933"/>
      <c r="I14" s="934"/>
      <c r="J14" s="934"/>
      <c r="K14" s="934"/>
      <c r="L14" s="935"/>
    </row>
    <row r="15" spans="2:12" x14ac:dyDescent="0.25">
      <c r="B15" s="933"/>
      <c r="C15" s="934"/>
      <c r="D15" s="934"/>
      <c r="E15" s="934"/>
      <c r="F15" s="934"/>
      <c r="G15" s="935"/>
      <c r="H15" s="933"/>
      <c r="I15" s="934"/>
      <c r="J15" s="934"/>
      <c r="K15" s="934"/>
      <c r="L15" s="935"/>
    </row>
    <row r="16" spans="2:12" x14ac:dyDescent="0.25">
      <c r="B16" s="933"/>
      <c r="C16" s="934"/>
      <c r="D16" s="934"/>
      <c r="E16" s="934"/>
      <c r="F16" s="934"/>
      <c r="G16" s="935"/>
      <c r="H16" s="933"/>
      <c r="I16" s="934"/>
      <c r="J16" s="934"/>
      <c r="K16" s="934"/>
      <c r="L16" s="935"/>
    </row>
    <row r="17" spans="2:12" x14ac:dyDescent="0.25">
      <c r="B17" s="933"/>
      <c r="C17" s="934"/>
      <c r="D17" s="934"/>
      <c r="E17" s="934"/>
      <c r="F17" s="934"/>
      <c r="G17" s="935"/>
      <c r="H17" s="933"/>
      <c r="I17" s="934"/>
      <c r="J17" s="934"/>
      <c r="K17" s="934"/>
      <c r="L17" s="935"/>
    </row>
    <row r="18" spans="2:12" x14ac:dyDescent="0.25">
      <c r="B18" s="933"/>
      <c r="C18" s="934"/>
      <c r="D18" s="934"/>
      <c r="E18" s="934"/>
      <c r="F18" s="934"/>
      <c r="G18" s="935"/>
      <c r="H18" s="933"/>
      <c r="I18" s="934"/>
      <c r="J18" s="934"/>
      <c r="K18" s="934"/>
      <c r="L18" s="935"/>
    </row>
    <row r="19" spans="2:12" ht="15.75" thickBot="1" x14ac:dyDescent="0.3">
      <c r="B19" s="933"/>
      <c r="C19" s="934"/>
      <c r="D19" s="934"/>
      <c r="E19" s="934"/>
      <c r="F19" s="934"/>
      <c r="G19" s="935"/>
      <c r="H19" s="933"/>
      <c r="I19" s="934"/>
      <c r="J19" s="934"/>
      <c r="K19" s="934"/>
      <c r="L19" s="935"/>
    </row>
    <row r="20" spans="2:12" x14ac:dyDescent="0.25">
      <c r="B20" s="936" t="s">
        <v>1040</v>
      </c>
      <c r="C20" s="937"/>
      <c r="D20" s="937"/>
      <c r="E20" s="937"/>
      <c r="F20" s="937"/>
      <c r="G20" s="938"/>
      <c r="H20" s="942" t="s">
        <v>1041</v>
      </c>
      <c r="I20" s="943"/>
      <c r="J20" s="943"/>
      <c r="K20" s="943"/>
      <c r="L20" s="944"/>
    </row>
    <row r="21" spans="2:12" ht="18" customHeight="1" thickBot="1" x14ac:dyDescent="0.3">
      <c r="B21" s="939"/>
      <c r="C21" s="940"/>
      <c r="D21" s="940"/>
      <c r="E21" s="940"/>
      <c r="F21" s="940"/>
      <c r="G21" s="941"/>
      <c r="H21" s="945"/>
      <c r="I21" s="946"/>
      <c r="J21" s="946"/>
      <c r="K21" s="946"/>
      <c r="L21" s="947"/>
    </row>
    <row r="22" spans="2:12" ht="15.75" customHeight="1" x14ac:dyDescent="0.25">
      <c r="B22" s="948" t="s">
        <v>619</v>
      </c>
      <c r="C22" s="949"/>
      <c r="D22" s="949"/>
      <c r="E22" s="949"/>
      <c r="F22" s="949"/>
      <c r="G22" s="950"/>
      <c r="H22" s="948" t="s">
        <v>620</v>
      </c>
      <c r="I22" s="949"/>
      <c r="J22" s="949"/>
      <c r="K22" s="949"/>
      <c r="L22" s="950"/>
    </row>
    <row r="23" spans="2:12" x14ac:dyDescent="0.25">
      <c r="B23" s="933"/>
      <c r="C23" s="934"/>
      <c r="D23" s="934"/>
      <c r="E23" s="934"/>
      <c r="F23" s="934"/>
      <c r="G23" s="935"/>
      <c r="H23" s="933"/>
      <c r="I23" s="934"/>
      <c r="J23" s="934"/>
      <c r="K23" s="934"/>
      <c r="L23" s="935"/>
    </row>
    <row r="24" spans="2:12" x14ac:dyDescent="0.25">
      <c r="B24" s="933"/>
      <c r="C24" s="934"/>
      <c r="D24" s="934"/>
      <c r="E24" s="934"/>
      <c r="F24" s="934"/>
      <c r="G24" s="935"/>
      <c r="H24" s="933"/>
      <c r="I24" s="934"/>
      <c r="J24" s="934"/>
      <c r="K24" s="934"/>
      <c r="L24" s="935"/>
    </row>
    <row r="25" spans="2:12" x14ac:dyDescent="0.25">
      <c r="B25" s="933"/>
      <c r="C25" s="934"/>
      <c r="D25" s="934"/>
      <c r="E25" s="934"/>
      <c r="F25" s="934"/>
      <c r="G25" s="935"/>
      <c r="H25" s="933"/>
      <c r="I25" s="934"/>
      <c r="J25" s="934"/>
      <c r="K25" s="934"/>
      <c r="L25" s="935"/>
    </row>
    <row r="26" spans="2:12" x14ac:dyDescent="0.25">
      <c r="B26" s="933"/>
      <c r="C26" s="934"/>
      <c r="D26" s="934"/>
      <c r="E26" s="934"/>
      <c r="F26" s="934"/>
      <c r="G26" s="935"/>
      <c r="H26" s="933"/>
      <c r="I26" s="934"/>
      <c r="J26" s="934"/>
      <c r="K26" s="934"/>
      <c r="L26" s="935"/>
    </row>
    <row r="27" spans="2:12" x14ac:dyDescent="0.25">
      <c r="B27" s="933"/>
      <c r="C27" s="934"/>
      <c r="D27" s="934"/>
      <c r="E27" s="934"/>
      <c r="F27" s="934"/>
      <c r="G27" s="935"/>
      <c r="H27" s="933"/>
      <c r="I27" s="934"/>
      <c r="J27" s="934"/>
      <c r="K27" s="934"/>
      <c r="L27" s="935"/>
    </row>
    <row r="28" spans="2:12" x14ac:dyDescent="0.25">
      <c r="B28" s="933"/>
      <c r="C28" s="934"/>
      <c r="D28" s="934"/>
      <c r="E28" s="934"/>
      <c r="F28" s="934"/>
      <c r="G28" s="935"/>
      <c r="H28" s="933"/>
      <c r="I28" s="934"/>
      <c r="J28" s="934"/>
      <c r="K28" s="934"/>
      <c r="L28" s="935"/>
    </row>
    <row r="29" spans="2:12" x14ac:dyDescent="0.25">
      <c r="B29" s="933"/>
      <c r="C29" s="934"/>
      <c r="D29" s="934"/>
      <c r="E29" s="934"/>
      <c r="F29" s="934"/>
      <c r="G29" s="935"/>
      <c r="H29" s="933"/>
      <c r="I29" s="934"/>
      <c r="J29" s="934"/>
      <c r="K29" s="934"/>
      <c r="L29" s="935"/>
    </row>
    <row r="30" spans="2:12" x14ac:dyDescent="0.25">
      <c r="B30" s="933"/>
      <c r="C30" s="934"/>
      <c r="D30" s="934"/>
      <c r="E30" s="934"/>
      <c r="F30" s="934"/>
      <c r="G30" s="935"/>
      <c r="H30" s="933"/>
      <c r="I30" s="934"/>
      <c r="J30" s="934"/>
      <c r="K30" s="934"/>
      <c r="L30" s="935"/>
    </row>
    <row r="31" spans="2:12" x14ac:dyDescent="0.25">
      <c r="B31" s="933"/>
      <c r="C31" s="934"/>
      <c r="D31" s="934"/>
      <c r="E31" s="934"/>
      <c r="F31" s="934"/>
      <c r="G31" s="935"/>
      <c r="H31" s="933"/>
      <c r="I31" s="934"/>
      <c r="J31" s="934"/>
      <c r="K31" s="934"/>
      <c r="L31" s="935"/>
    </row>
    <row r="32" spans="2:12" x14ac:dyDescent="0.25">
      <c r="B32" s="933"/>
      <c r="C32" s="934"/>
      <c r="D32" s="934"/>
      <c r="E32" s="934"/>
      <c r="F32" s="934"/>
      <c r="G32" s="935"/>
      <c r="H32" s="933"/>
      <c r="I32" s="934"/>
      <c r="J32" s="934"/>
      <c r="K32" s="934"/>
      <c r="L32" s="935"/>
    </row>
    <row r="33" spans="2:12" x14ac:dyDescent="0.25">
      <c r="B33" s="933"/>
      <c r="C33" s="934"/>
      <c r="D33" s="934"/>
      <c r="E33" s="934"/>
      <c r="F33" s="934"/>
      <c r="G33" s="935"/>
      <c r="H33" s="933"/>
      <c r="I33" s="934"/>
      <c r="J33" s="934"/>
      <c r="K33" s="934"/>
      <c r="L33" s="935"/>
    </row>
    <row r="34" spans="2:12" x14ac:dyDescent="0.25">
      <c r="B34" s="933"/>
      <c r="C34" s="934"/>
      <c r="D34" s="934"/>
      <c r="E34" s="934"/>
      <c r="F34" s="934"/>
      <c r="G34" s="935"/>
      <c r="H34" s="933"/>
      <c r="I34" s="934"/>
      <c r="J34" s="934"/>
      <c r="K34" s="934"/>
      <c r="L34" s="935"/>
    </row>
    <row r="35" spans="2:12" ht="15.75" thickBot="1" x14ac:dyDescent="0.3">
      <c r="B35" s="933"/>
      <c r="C35" s="934"/>
      <c r="D35" s="934"/>
      <c r="E35" s="934"/>
      <c r="F35" s="934"/>
      <c r="G35" s="935"/>
      <c r="H35" s="933"/>
      <c r="I35" s="934"/>
      <c r="J35" s="934"/>
      <c r="K35" s="934"/>
      <c r="L35" s="935"/>
    </row>
    <row r="36" spans="2:12" x14ac:dyDescent="0.25">
      <c r="B36" s="936" t="s">
        <v>1042</v>
      </c>
      <c r="C36" s="937"/>
      <c r="D36" s="937"/>
      <c r="E36" s="937"/>
      <c r="F36" s="937"/>
      <c r="G36" s="938"/>
      <c r="H36" s="942" t="s">
        <v>1043</v>
      </c>
      <c r="I36" s="943"/>
      <c r="J36" s="943"/>
      <c r="K36" s="943"/>
      <c r="L36" s="944"/>
    </row>
    <row r="37" spans="2:12" ht="18" customHeight="1" thickBot="1" x14ac:dyDescent="0.3">
      <c r="B37" s="939"/>
      <c r="C37" s="940"/>
      <c r="D37" s="940"/>
      <c r="E37" s="940"/>
      <c r="F37" s="940"/>
      <c r="G37" s="941"/>
      <c r="H37" s="945"/>
      <c r="I37" s="946"/>
      <c r="J37" s="946"/>
      <c r="K37" s="946"/>
      <c r="L37" s="947"/>
    </row>
    <row r="38" spans="2:12" x14ac:dyDescent="0.25">
      <c r="B38" s="948" t="s">
        <v>621</v>
      </c>
      <c r="C38" s="949"/>
      <c r="D38" s="949"/>
      <c r="E38" s="949"/>
      <c r="F38" s="949"/>
      <c r="G38" s="950"/>
      <c r="H38" s="948" t="s">
        <v>622</v>
      </c>
      <c r="I38" s="949"/>
      <c r="J38" s="949"/>
      <c r="K38" s="949"/>
      <c r="L38" s="950"/>
    </row>
    <row r="39" spans="2:12" x14ac:dyDescent="0.25">
      <c r="B39" s="933"/>
      <c r="C39" s="934"/>
      <c r="D39" s="934"/>
      <c r="E39" s="934"/>
      <c r="F39" s="934"/>
      <c r="G39" s="935"/>
      <c r="H39" s="933"/>
      <c r="I39" s="934"/>
      <c r="J39" s="934"/>
      <c r="K39" s="934"/>
      <c r="L39" s="935"/>
    </row>
    <row r="40" spans="2:12" x14ac:dyDescent="0.25">
      <c r="B40" s="933"/>
      <c r="C40" s="934"/>
      <c r="D40" s="934"/>
      <c r="E40" s="934"/>
      <c r="F40" s="934"/>
      <c r="G40" s="935"/>
      <c r="H40" s="933"/>
      <c r="I40" s="934"/>
      <c r="J40" s="934"/>
      <c r="K40" s="934"/>
      <c r="L40" s="935"/>
    </row>
    <row r="41" spans="2:12" x14ac:dyDescent="0.25">
      <c r="B41" s="933"/>
      <c r="C41" s="934"/>
      <c r="D41" s="934"/>
      <c r="E41" s="934"/>
      <c r="F41" s="934"/>
      <c r="G41" s="935"/>
      <c r="H41" s="933"/>
      <c r="I41" s="934"/>
      <c r="J41" s="934"/>
      <c r="K41" s="934"/>
      <c r="L41" s="935"/>
    </row>
    <row r="42" spans="2:12" x14ac:dyDescent="0.25">
      <c r="B42" s="933"/>
      <c r="C42" s="934"/>
      <c r="D42" s="934"/>
      <c r="E42" s="934"/>
      <c r="F42" s="934"/>
      <c r="G42" s="935"/>
      <c r="H42" s="933"/>
      <c r="I42" s="934"/>
      <c r="J42" s="934"/>
      <c r="K42" s="934"/>
      <c r="L42" s="935"/>
    </row>
    <row r="43" spans="2:12" x14ac:dyDescent="0.25">
      <c r="B43" s="933"/>
      <c r="C43" s="934"/>
      <c r="D43" s="934"/>
      <c r="E43" s="934"/>
      <c r="F43" s="934"/>
      <c r="G43" s="935"/>
      <c r="H43" s="933"/>
      <c r="I43" s="934"/>
      <c r="J43" s="934"/>
      <c r="K43" s="934"/>
      <c r="L43" s="935"/>
    </row>
    <row r="44" spans="2:12" x14ac:dyDescent="0.25">
      <c r="B44" s="933"/>
      <c r="C44" s="934"/>
      <c r="D44" s="934"/>
      <c r="E44" s="934"/>
      <c r="F44" s="934"/>
      <c r="G44" s="935"/>
      <c r="H44" s="933"/>
      <c r="I44" s="934"/>
      <c r="J44" s="934"/>
      <c r="K44" s="934"/>
      <c r="L44" s="935"/>
    </row>
    <row r="45" spans="2:12" x14ac:dyDescent="0.25">
      <c r="B45" s="933"/>
      <c r="C45" s="934"/>
      <c r="D45" s="934"/>
      <c r="E45" s="934"/>
      <c r="F45" s="934"/>
      <c r="G45" s="935"/>
      <c r="H45" s="933"/>
      <c r="I45" s="934"/>
      <c r="J45" s="934"/>
      <c r="K45" s="934"/>
      <c r="L45" s="935"/>
    </row>
    <row r="46" spans="2:12" x14ac:dyDescent="0.25">
      <c r="B46" s="933"/>
      <c r="C46" s="934"/>
      <c r="D46" s="934"/>
      <c r="E46" s="934"/>
      <c r="F46" s="934"/>
      <c r="G46" s="935"/>
      <c r="H46" s="933"/>
      <c r="I46" s="934"/>
      <c r="J46" s="934"/>
      <c r="K46" s="934"/>
      <c r="L46" s="935"/>
    </row>
    <row r="47" spans="2:12" x14ac:dyDescent="0.25">
      <c r="B47" s="933"/>
      <c r="C47" s="934"/>
      <c r="D47" s="934"/>
      <c r="E47" s="934"/>
      <c r="F47" s="934"/>
      <c r="G47" s="935"/>
      <c r="H47" s="933"/>
      <c r="I47" s="934"/>
      <c r="J47" s="934"/>
      <c r="K47" s="934"/>
      <c r="L47" s="935"/>
    </row>
    <row r="48" spans="2:12" x14ac:dyDescent="0.25">
      <c r="B48" s="933"/>
      <c r="C48" s="934"/>
      <c r="D48" s="934"/>
      <c r="E48" s="934"/>
      <c r="F48" s="934"/>
      <c r="G48" s="935"/>
      <c r="H48" s="933"/>
      <c r="I48" s="934"/>
      <c r="J48" s="934"/>
      <c r="K48" s="934"/>
      <c r="L48" s="935"/>
    </row>
    <row r="49" spans="2:12" x14ac:dyDescent="0.25">
      <c r="B49" s="933"/>
      <c r="C49" s="934"/>
      <c r="D49" s="934"/>
      <c r="E49" s="934"/>
      <c r="F49" s="934"/>
      <c r="G49" s="935"/>
      <c r="H49" s="933"/>
      <c r="I49" s="934"/>
      <c r="J49" s="934"/>
      <c r="K49" s="934"/>
      <c r="L49" s="935"/>
    </row>
    <row r="50" spans="2:12" x14ac:dyDescent="0.25">
      <c r="B50" s="933"/>
      <c r="C50" s="934"/>
      <c r="D50" s="934"/>
      <c r="E50" s="934"/>
      <c r="F50" s="934"/>
      <c r="G50" s="935"/>
      <c r="H50" s="933"/>
      <c r="I50" s="934"/>
      <c r="J50" s="934"/>
      <c r="K50" s="934"/>
      <c r="L50" s="935"/>
    </row>
    <row r="51" spans="2:12" ht="15.75" thickBot="1" x14ac:dyDescent="0.3">
      <c r="B51" s="933"/>
      <c r="C51" s="934"/>
      <c r="D51" s="934"/>
      <c r="E51" s="934"/>
      <c r="F51" s="934"/>
      <c r="G51" s="935"/>
      <c r="H51" s="933"/>
      <c r="I51" s="934"/>
      <c r="J51" s="934"/>
      <c r="K51" s="934"/>
      <c r="L51" s="935"/>
    </row>
    <row r="52" spans="2:12" ht="15" customHeight="1" x14ac:dyDescent="0.25">
      <c r="B52" s="942" t="s">
        <v>1044</v>
      </c>
      <c r="C52" s="943"/>
      <c r="D52" s="943"/>
      <c r="E52" s="943"/>
      <c r="F52" s="943"/>
      <c r="G52" s="944"/>
      <c r="H52" s="942" t="s">
        <v>790</v>
      </c>
      <c r="I52" s="943"/>
      <c r="J52" s="943"/>
      <c r="K52" s="943"/>
      <c r="L52" s="944"/>
    </row>
    <row r="53" spans="2:12" ht="15.75" thickBot="1" x14ac:dyDescent="0.3">
      <c r="B53" s="945"/>
      <c r="C53" s="946"/>
      <c r="D53" s="946"/>
      <c r="E53" s="946"/>
      <c r="F53" s="946"/>
      <c r="G53" s="947"/>
      <c r="H53" s="945"/>
      <c r="I53" s="946"/>
      <c r="J53" s="946"/>
      <c r="K53" s="946"/>
      <c r="L53" s="947"/>
    </row>
    <row r="54" spans="2:12" x14ac:dyDescent="0.25">
      <c r="B54" s="948" t="s">
        <v>621</v>
      </c>
      <c r="C54" s="949"/>
      <c r="D54" s="949"/>
      <c r="E54" s="949"/>
      <c r="F54" s="949"/>
      <c r="G54" s="950"/>
      <c r="H54" s="948" t="s">
        <v>622</v>
      </c>
      <c r="I54" s="949"/>
      <c r="J54" s="949"/>
      <c r="K54" s="949"/>
      <c r="L54" s="950"/>
    </row>
    <row r="55" spans="2:12" x14ac:dyDescent="0.25">
      <c r="B55" s="933"/>
      <c r="C55" s="934"/>
      <c r="D55" s="934"/>
      <c r="E55" s="934"/>
      <c r="F55" s="934"/>
      <c r="G55" s="935"/>
      <c r="H55" s="933"/>
      <c r="I55" s="934"/>
      <c r="J55" s="934"/>
      <c r="K55" s="934"/>
      <c r="L55" s="935"/>
    </row>
    <row r="56" spans="2:12" x14ac:dyDescent="0.25">
      <c r="B56" s="933"/>
      <c r="C56" s="934"/>
      <c r="D56" s="934"/>
      <c r="E56" s="934"/>
      <c r="F56" s="934"/>
      <c r="G56" s="935"/>
      <c r="H56" s="933"/>
      <c r="I56" s="934"/>
      <c r="J56" s="934"/>
      <c r="K56" s="934"/>
      <c r="L56" s="935"/>
    </row>
    <row r="57" spans="2:12" x14ac:dyDescent="0.25">
      <c r="B57" s="933"/>
      <c r="C57" s="934"/>
      <c r="D57" s="934"/>
      <c r="E57" s="934"/>
      <c r="F57" s="934"/>
      <c r="G57" s="935"/>
      <c r="H57" s="933"/>
      <c r="I57" s="934"/>
      <c r="J57" s="934"/>
      <c r="K57" s="934"/>
      <c r="L57" s="935"/>
    </row>
    <row r="58" spans="2:12" x14ac:dyDescent="0.25">
      <c r="B58" s="933"/>
      <c r="C58" s="934"/>
      <c r="D58" s="934"/>
      <c r="E58" s="934"/>
      <c r="F58" s="934"/>
      <c r="G58" s="935"/>
      <c r="H58" s="933"/>
      <c r="I58" s="934"/>
      <c r="J58" s="934"/>
      <c r="K58" s="934"/>
      <c r="L58" s="935"/>
    </row>
    <row r="59" spans="2:12" x14ac:dyDescent="0.25">
      <c r="B59" s="933"/>
      <c r="C59" s="934"/>
      <c r="D59" s="934"/>
      <c r="E59" s="934"/>
      <c r="F59" s="934"/>
      <c r="G59" s="935"/>
      <c r="H59" s="933"/>
      <c r="I59" s="934"/>
      <c r="J59" s="934"/>
      <c r="K59" s="934"/>
      <c r="L59" s="935"/>
    </row>
    <row r="60" spans="2:12" x14ac:dyDescent="0.25">
      <c r="B60" s="933"/>
      <c r="C60" s="934"/>
      <c r="D60" s="934"/>
      <c r="E60" s="934"/>
      <c r="F60" s="934"/>
      <c r="G60" s="935"/>
      <c r="H60" s="933"/>
      <c r="I60" s="934"/>
      <c r="J60" s="934"/>
      <c r="K60" s="934"/>
      <c r="L60" s="935"/>
    </row>
    <row r="61" spans="2:12" x14ac:dyDescent="0.25">
      <c r="B61" s="933"/>
      <c r="C61" s="934"/>
      <c r="D61" s="934"/>
      <c r="E61" s="934"/>
      <c r="F61" s="934"/>
      <c r="G61" s="935"/>
      <c r="H61" s="933"/>
      <c r="I61" s="934"/>
      <c r="J61" s="934"/>
      <c r="K61" s="934"/>
      <c r="L61" s="935"/>
    </row>
    <row r="62" spans="2:12" x14ac:dyDescent="0.25">
      <c r="B62" s="933"/>
      <c r="C62" s="934"/>
      <c r="D62" s="934"/>
      <c r="E62" s="934"/>
      <c r="F62" s="934"/>
      <c r="G62" s="935"/>
      <c r="H62" s="933"/>
      <c r="I62" s="934"/>
      <c r="J62" s="934"/>
      <c r="K62" s="934"/>
      <c r="L62" s="935"/>
    </row>
    <row r="63" spans="2:12" x14ac:dyDescent="0.25">
      <c r="B63" s="933"/>
      <c r="C63" s="934"/>
      <c r="D63" s="934"/>
      <c r="E63" s="934"/>
      <c r="F63" s="934"/>
      <c r="G63" s="935"/>
      <c r="H63" s="933"/>
      <c r="I63" s="934"/>
      <c r="J63" s="934"/>
      <c r="K63" s="934"/>
      <c r="L63" s="935"/>
    </row>
    <row r="64" spans="2:12" x14ac:dyDescent="0.25">
      <c r="B64" s="933"/>
      <c r="C64" s="934"/>
      <c r="D64" s="934"/>
      <c r="E64" s="934"/>
      <c r="F64" s="934"/>
      <c r="G64" s="935"/>
      <c r="H64" s="933"/>
      <c r="I64" s="934"/>
      <c r="J64" s="934"/>
      <c r="K64" s="934"/>
      <c r="L64" s="935"/>
    </row>
    <row r="65" spans="2:12" x14ac:dyDescent="0.25">
      <c r="B65" s="933"/>
      <c r="C65" s="934"/>
      <c r="D65" s="934"/>
      <c r="E65" s="934"/>
      <c r="F65" s="934"/>
      <c r="G65" s="935"/>
      <c r="H65" s="933"/>
      <c r="I65" s="934"/>
      <c r="J65" s="934"/>
      <c r="K65" s="934"/>
      <c r="L65" s="935"/>
    </row>
    <row r="66" spans="2:12" x14ac:dyDescent="0.25">
      <c r="B66" s="933"/>
      <c r="C66" s="934"/>
      <c r="D66" s="934"/>
      <c r="E66" s="934"/>
      <c r="F66" s="934"/>
      <c r="G66" s="935"/>
      <c r="H66" s="933"/>
      <c r="I66" s="934"/>
      <c r="J66" s="934"/>
      <c r="K66" s="934"/>
      <c r="L66" s="935"/>
    </row>
    <row r="67" spans="2:12" ht="15.75" thickBot="1" x14ac:dyDescent="0.3">
      <c r="B67" s="933"/>
      <c r="C67" s="934"/>
      <c r="D67" s="934"/>
      <c r="E67" s="934"/>
      <c r="F67" s="934"/>
      <c r="G67" s="935"/>
      <c r="H67" s="933"/>
      <c r="I67" s="934"/>
      <c r="J67" s="934"/>
      <c r="K67" s="934"/>
      <c r="L67" s="935"/>
    </row>
    <row r="68" spans="2:12" x14ac:dyDescent="0.25">
      <c r="B68" s="936" t="s">
        <v>1045</v>
      </c>
      <c r="C68" s="937"/>
      <c r="D68" s="937"/>
      <c r="E68" s="937"/>
      <c r="F68" s="937"/>
      <c r="G68" s="938"/>
      <c r="H68" s="942" t="s">
        <v>1046</v>
      </c>
      <c r="I68" s="943"/>
      <c r="J68" s="943"/>
      <c r="K68" s="943"/>
      <c r="L68" s="944"/>
    </row>
    <row r="69" spans="2:12" ht="15.75" thickBot="1" x14ac:dyDescent="0.3">
      <c r="B69" s="939"/>
      <c r="C69" s="940"/>
      <c r="D69" s="940"/>
      <c r="E69" s="940"/>
      <c r="F69" s="940"/>
      <c r="G69" s="941"/>
      <c r="H69" s="945"/>
      <c r="I69" s="946"/>
      <c r="J69" s="946"/>
      <c r="K69" s="946"/>
      <c r="L69" s="947"/>
    </row>
    <row r="70" spans="2:12" x14ac:dyDescent="0.25">
      <c r="B70" s="948" t="s">
        <v>621</v>
      </c>
      <c r="C70" s="949"/>
      <c r="D70" s="949"/>
      <c r="E70" s="949"/>
      <c r="F70" s="949"/>
      <c r="G70" s="950"/>
      <c r="H70" s="948" t="s">
        <v>622</v>
      </c>
      <c r="I70" s="949"/>
      <c r="J70" s="949"/>
      <c r="K70" s="949"/>
      <c r="L70" s="950"/>
    </row>
    <row r="71" spans="2:12" x14ac:dyDescent="0.25">
      <c r="B71" s="933"/>
      <c r="C71" s="934"/>
      <c r="D71" s="934"/>
      <c r="E71" s="934"/>
      <c r="F71" s="934"/>
      <c r="G71" s="935"/>
      <c r="H71" s="933"/>
      <c r="I71" s="934"/>
      <c r="J71" s="934"/>
      <c r="K71" s="934"/>
      <c r="L71" s="935"/>
    </row>
    <row r="72" spans="2:12" x14ac:dyDescent="0.25">
      <c r="B72" s="933"/>
      <c r="C72" s="934"/>
      <c r="D72" s="934"/>
      <c r="E72" s="934"/>
      <c r="F72" s="934"/>
      <c r="G72" s="935"/>
      <c r="H72" s="933"/>
      <c r="I72" s="934"/>
      <c r="J72" s="934"/>
      <c r="K72" s="934"/>
      <c r="L72" s="935"/>
    </row>
    <row r="73" spans="2:12" x14ac:dyDescent="0.25">
      <c r="B73" s="933"/>
      <c r="C73" s="934"/>
      <c r="D73" s="934"/>
      <c r="E73" s="934"/>
      <c r="F73" s="934"/>
      <c r="G73" s="935"/>
      <c r="H73" s="933"/>
      <c r="I73" s="934"/>
      <c r="J73" s="934"/>
      <c r="K73" s="934"/>
      <c r="L73" s="935"/>
    </row>
    <row r="74" spans="2:12" x14ac:dyDescent="0.25">
      <c r="B74" s="933"/>
      <c r="C74" s="934"/>
      <c r="D74" s="934"/>
      <c r="E74" s="934"/>
      <c r="F74" s="934"/>
      <c r="G74" s="935"/>
      <c r="H74" s="933"/>
      <c r="I74" s="934"/>
      <c r="J74" s="934"/>
      <c r="K74" s="934"/>
      <c r="L74" s="935"/>
    </row>
    <row r="75" spans="2:12" x14ac:dyDescent="0.25">
      <c r="B75" s="933"/>
      <c r="C75" s="934"/>
      <c r="D75" s="934"/>
      <c r="E75" s="934"/>
      <c r="F75" s="934"/>
      <c r="G75" s="935"/>
      <c r="H75" s="933"/>
      <c r="I75" s="934"/>
      <c r="J75" s="934"/>
      <c r="K75" s="934"/>
      <c r="L75" s="935"/>
    </row>
    <row r="76" spans="2:12" x14ac:dyDescent="0.25">
      <c r="B76" s="933"/>
      <c r="C76" s="934"/>
      <c r="D76" s="934"/>
      <c r="E76" s="934"/>
      <c r="F76" s="934"/>
      <c r="G76" s="935"/>
      <c r="H76" s="933"/>
      <c r="I76" s="934"/>
      <c r="J76" s="934"/>
      <c r="K76" s="934"/>
      <c r="L76" s="935"/>
    </row>
    <row r="77" spans="2:12" x14ac:dyDescent="0.25">
      <c r="B77" s="933"/>
      <c r="C77" s="934"/>
      <c r="D77" s="934"/>
      <c r="E77" s="934"/>
      <c r="F77" s="934"/>
      <c r="G77" s="935"/>
      <c r="H77" s="933"/>
      <c r="I77" s="934"/>
      <c r="J77" s="934"/>
      <c r="K77" s="934"/>
      <c r="L77" s="935"/>
    </row>
    <row r="78" spans="2:12" x14ac:dyDescent="0.25">
      <c r="B78" s="933"/>
      <c r="C78" s="934"/>
      <c r="D78" s="934"/>
      <c r="E78" s="934"/>
      <c r="F78" s="934"/>
      <c r="G78" s="935"/>
      <c r="H78" s="933"/>
      <c r="I78" s="934"/>
      <c r="J78" s="934"/>
      <c r="K78" s="934"/>
      <c r="L78" s="935"/>
    </row>
    <row r="79" spans="2:12" x14ac:dyDescent="0.25">
      <c r="B79" s="933"/>
      <c r="C79" s="934"/>
      <c r="D79" s="934"/>
      <c r="E79" s="934"/>
      <c r="F79" s="934"/>
      <c r="G79" s="935"/>
      <c r="H79" s="933"/>
      <c r="I79" s="934"/>
      <c r="J79" s="934"/>
      <c r="K79" s="934"/>
      <c r="L79" s="935"/>
    </row>
    <row r="80" spans="2:12" x14ac:dyDescent="0.25">
      <c r="B80" s="933"/>
      <c r="C80" s="934"/>
      <c r="D80" s="934"/>
      <c r="E80" s="934"/>
      <c r="F80" s="934"/>
      <c r="G80" s="935"/>
      <c r="H80" s="933"/>
      <c r="I80" s="934"/>
      <c r="J80" s="934"/>
      <c r="K80" s="934"/>
      <c r="L80" s="935"/>
    </row>
    <row r="81" spans="2:12" x14ac:dyDescent="0.25">
      <c r="B81" s="933"/>
      <c r="C81" s="934"/>
      <c r="D81" s="934"/>
      <c r="E81" s="934"/>
      <c r="F81" s="934"/>
      <c r="G81" s="935"/>
      <c r="H81" s="933"/>
      <c r="I81" s="934"/>
      <c r="J81" s="934"/>
      <c r="K81" s="934"/>
      <c r="L81" s="935"/>
    </row>
    <row r="82" spans="2:12" x14ac:dyDescent="0.25">
      <c r="B82" s="933"/>
      <c r="C82" s="934"/>
      <c r="D82" s="934"/>
      <c r="E82" s="934"/>
      <c r="F82" s="934"/>
      <c r="G82" s="935"/>
      <c r="H82" s="933"/>
      <c r="I82" s="934"/>
      <c r="J82" s="934"/>
      <c r="K82" s="934"/>
      <c r="L82" s="935"/>
    </row>
    <row r="83" spans="2:12" ht="15.75" thickBot="1" x14ac:dyDescent="0.3">
      <c r="B83" s="933"/>
      <c r="C83" s="934"/>
      <c r="D83" s="934"/>
      <c r="E83" s="934"/>
      <c r="F83" s="934"/>
      <c r="G83" s="935"/>
      <c r="H83" s="933"/>
      <c r="I83" s="934"/>
      <c r="J83" s="934"/>
      <c r="K83" s="934"/>
      <c r="L83" s="935"/>
    </row>
    <row r="84" spans="2:12" x14ac:dyDescent="0.25">
      <c r="B84" s="936" t="s">
        <v>1047</v>
      </c>
      <c r="C84" s="937"/>
      <c r="D84" s="937"/>
      <c r="E84" s="937"/>
      <c r="F84" s="937"/>
      <c r="G84" s="938"/>
      <c r="H84" s="942" t="s">
        <v>872</v>
      </c>
      <c r="I84" s="943"/>
      <c r="J84" s="943"/>
      <c r="K84" s="943"/>
      <c r="L84" s="944"/>
    </row>
    <row r="85" spans="2:12" ht="15.75" thickBot="1" x14ac:dyDescent="0.3">
      <c r="B85" s="939"/>
      <c r="C85" s="940"/>
      <c r="D85" s="940"/>
      <c r="E85" s="940"/>
      <c r="F85" s="940"/>
      <c r="G85" s="941"/>
      <c r="H85" s="945"/>
      <c r="I85" s="946"/>
      <c r="J85" s="946"/>
      <c r="K85" s="946"/>
      <c r="L85" s="947"/>
    </row>
    <row r="86" spans="2:12" x14ac:dyDescent="0.25">
      <c r="B86" s="948" t="s">
        <v>621</v>
      </c>
      <c r="C86" s="949"/>
      <c r="D86" s="949"/>
      <c r="E86" s="949"/>
      <c r="F86" s="949"/>
      <c r="G86" s="950"/>
      <c r="H86" s="948" t="s">
        <v>622</v>
      </c>
      <c r="I86" s="949"/>
      <c r="J86" s="949"/>
      <c r="K86" s="949"/>
      <c r="L86" s="950"/>
    </row>
    <row r="87" spans="2:12" x14ac:dyDescent="0.25">
      <c r="B87" s="933"/>
      <c r="C87" s="934"/>
      <c r="D87" s="934"/>
      <c r="E87" s="934"/>
      <c r="F87" s="934"/>
      <c r="G87" s="935"/>
      <c r="H87" s="933"/>
      <c r="I87" s="934"/>
      <c r="J87" s="934"/>
      <c r="K87" s="934"/>
      <c r="L87" s="935"/>
    </row>
    <row r="88" spans="2:12" x14ac:dyDescent="0.25">
      <c r="B88" s="933"/>
      <c r="C88" s="934"/>
      <c r="D88" s="934"/>
      <c r="E88" s="934"/>
      <c r="F88" s="934"/>
      <c r="G88" s="935"/>
      <c r="H88" s="933"/>
      <c r="I88" s="934"/>
      <c r="J88" s="934"/>
      <c r="K88" s="934"/>
      <c r="L88" s="935"/>
    </row>
    <row r="89" spans="2:12" x14ac:dyDescent="0.25">
      <c r="B89" s="933"/>
      <c r="C89" s="934"/>
      <c r="D89" s="934"/>
      <c r="E89" s="934"/>
      <c r="F89" s="934"/>
      <c r="G89" s="935"/>
      <c r="H89" s="933"/>
      <c r="I89" s="934"/>
      <c r="J89" s="934"/>
      <c r="K89" s="934"/>
      <c r="L89" s="935"/>
    </row>
    <row r="90" spans="2:12" x14ac:dyDescent="0.25">
      <c r="B90" s="933"/>
      <c r="C90" s="934"/>
      <c r="D90" s="934"/>
      <c r="E90" s="934"/>
      <c r="F90" s="934"/>
      <c r="G90" s="935"/>
      <c r="H90" s="933"/>
      <c r="I90" s="934"/>
      <c r="J90" s="934"/>
      <c r="K90" s="934"/>
      <c r="L90" s="935"/>
    </row>
    <row r="91" spans="2:12" x14ac:dyDescent="0.25">
      <c r="B91" s="933"/>
      <c r="C91" s="934"/>
      <c r="D91" s="934"/>
      <c r="E91" s="934"/>
      <c r="F91" s="934"/>
      <c r="G91" s="935"/>
      <c r="H91" s="933"/>
      <c r="I91" s="934"/>
      <c r="J91" s="934"/>
      <c r="K91" s="934"/>
      <c r="L91" s="935"/>
    </row>
    <row r="92" spans="2:12" x14ac:dyDescent="0.25">
      <c r="B92" s="933"/>
      <c r="C92" s="934"/>
      <c r="D92" s="934"/>
      <c r="E92" s="934"/>
      <c r="F92" s="934"/>
      <c r="G92" s="935"/>
      <c r="H92" s="933"/>
      <c r="I92" s="934"/>
      <c r="J92" s="934"/>
      <c r="K92" s="934"/>
      <c r="L92" s="935"/>
    </row>
    <row r="93" spans="2:12" x14ac:dyDescent="0.25">
      <c r="B93" s="933"/>
      <c r="C93" s="934"/>
      <c r="D93" s="934"/>
      <c r="E93" s="934"/>
      <c r="F93" s="934"/>
      <c r="G93" s="935"/>
      <c r="H93" s="933"/>
      <c r="I93" s="934"/>
      <c r="J93" s="934"/>
      <c r="K93" s="934"/>
      <c r="L93" s="935"/>
    </row>
    <row r="94" spans="2:12" x14ac:dyDescent="0.25">
      <c r="B94" s="933"/>
      <c r="C94" s="934"/>
      <c r="D94" s="934"/>
      <c r="E94" s="934"/>
      <c r="F94" s="934"/>
      <c r="G94" s="935"/>
      <c r="H94" s="933"/>
      <c r="I94" s="934"/>
      <c r="J94" s="934"/>
      <c r="K94" s="934"/>
      <c r="L94" s="935"/>
    </row>
    <row r="95" spans="2:12" x14ac:dyDescent="0.25">
      <c r="B95" s="933"/>
      <c r="C95" s="934"/>
      <c r="D95" s="934"/>
      <c r="E95" s="934"/>
      <c r="F95" s="934"/>
      <c r="G95" s="935"/>
      <c r="H95" s="933"/>
      <c r="I95" s="934"/>
      <c r="J95" s="934"/>
      <c r="K95" s="934"/>
      <c r="L95" s="935"/>
    </row>
    <row r="96" spans="2:12" x14ac:dyDescent="0.25">
      <c r="B96" s="933"/>
      <c r="C96" s="934"/>
      <c r="D96" s="934"/>
      <c r="E96" s="934"/>
      <c r="F96" s="934"/>
      <c r="G96" s="935"/>
      <c r="H96" s="933"/>
      <c r="I96" s="934"/>
      <c r="J96" s="934"/>
      <c r="K96" s="934"/>
      <c r="L96" s="935"/>
    </row>
    <row r="97" spans="2:12" x14ac:dyDescent="0.25">
      <c r="B97" s="933"/>
      <c r="C97" s="934"/>
      <c r="D97" s="934"/>
      <c r="E97" s="934"/>
      <c r="F97" s="934"/>
      <c r="G97" s="935"/>
      <c r="H97" s="933"/>
      <c r="I97" s="934"/>
      <c r="J97" s="934"/>
      <c r="K97" s="934"/>
      <c r="L97" s="935"/>
    </row>
    <row r="98" spans="2:12" x14ac:dyDescent="0.25">
      <c r="B98" s="933"/>
      <c r="C98" s="934"/>
      <c r="D98" s="934"/>
      <c r="E98" s="934"/>
      <c r="F98" s="934"/>
      <c r="G98" s="935"/>
      <c r="H98" s="933"/>
      <c r="I98" s="934"/>
      <c r="J98" s="934"/>
      <c r="K98" s="934"/>
      <c r="L98" s="935"/>
    </row>
    <row r="99" spans="2:12" ht="15.75" thickBot="1" x14ac:dyDescent="0.3">
      <c r="B99" s="933"/>
      <c r="C99" s="934"/>
      <c r="D99" s="934"/>
      <c r="E99" s="934"/>
      <c r="F99" s="934"/>
      <c r="G99" s="935"/>
      <c r="H99" s="933"/>
      <c r="I99" s="934"/>
      <c r="J99" s="934"/>
      <c r="K99" s="934"/>
      <c r="L99" s="935"/>
    </row>
    <row r="100" spans="2:12" x14ac:dyDescent="0.25">
      <c r="B100" s="942" t="s">
        <v>873</v>
      </c>
      <c r="C100" s="943"/>
      <c r="D100" s="943"/>
      <c r="E100" s="943"/>
      <c r="F100" s="943"/>
      <c r="G100" s="944"/>
      <c r="H100" s="942" t="s">
        <v>874</v>
      </c>
      <c r="I100" s="943"/>
      <c r="J100" s="943"/>
      <c r="K100" s="943"/>
      <c r="L100" s="944"/>
    </row>
    <row r="101" spans="2:12" ht="15.75" thickBot="1" x14ac:dyDescent="0.3">
      <c r="B101" s="945"/>
      <c r="C101" s="946"/>
      <c r="D101" s="946"/>
      <c r="E101" s="946"/>
      <c r="F101" s="946"/>
      <c r="G101" s="947"/>
      <c r="H101" s="945"/>
      <c r="I101" s="946"/>
      <c r="J101" s="946"/>
      <c r="K101" s="946"/>
      <c r="L101" s="947"/>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67"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13</vt:i4>
      </vt:variant>
    </vt:vector>
  </HeadingPairs>
  <TitlesOfParts>
    <vt:vector size="24"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 fotográfico ambiental UF1y3</vt:lpstr>
      <vt:lpstr>Reg fotográfico ambiental UF2,1</vt:lpstr>
      <vt:lpstr>Financiero!Área_de_impresión</vt:lpstr>
      <vt:lpstr>Predial!Área_de_impresión</vt:lpstr>
      <vt:lpstr>'Reg fotográfico ambiental UF2,1'!Área_de_impresión</vt:lpstr>
      <vt:lpstr>'Registro fotográfico OyM'!Área_de_impresión</vt:lpstr>
      <vt:lpstr>'Registro fotográfico redes'!Área_de_impresión</vt:lpstr>
      <vt:lpstr>'Registro fotográfico técnico'!Área_de_impresión</vt:lpstr>
      <vt:lpstr>'Registro fotográfico túnel'!Área_de_impresión</vt:lpstr>
      <vt:lpstr>'Reg fotográfico ambiental UF1y3'!Títulos_a_imprimir</vt:lpstr>
      <vt:lpstr>'Reg fotográfico ambiental UF2,1'!Títulos_a_imprimir</vt:lpstr>
      <vt:lpstr>'Registro fotográfico OyM'!Títulos_a_imprimir</vt:lpstr>
      <vt:lpstr>'Registro fotográfico redes'!Títulos_a_imprimir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cp:lastPrinted>2020-05-27T22:30:51Z</cp:lastPrinted>
  <dcterms:created xsi:type="dcterms:W3CDTF">2017-11-30T15:30:35Z</dcterms:created>
  <dcterms:modified xsi:type="dcterms:W3CDTF">2020-07-30T19:54:33Z</dcterms:modified>
</cp:coreProperties>
</file>